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reffgol">Sheet2!$B$2:$Q$11</definedName>
  </definedNames>
  <calcPr calcId="124519"/>
</workbook>
</file>

<file path=xl/calcChain.xml><?xml version="1.0" encoding="utf-8"?>
<calcChain xmlns="http://schemas.openxmlformats.org/spreadsheetml/2006/main">
  <c r="R50" i="1"/>
  <c r="R45"/>
  <c r="R44"/>
  <c r="R43"/>
  <c r="R37"/>
  <c r="R36"/>
  <c r="R35"/>
  <c r="H50"/>
  <c r="H43"/>
  <c r="H44"/>
  <c r="H45"/>
  <c r="H35"/>
  <c r="H36"/>
  <c r="H37"/>
  <c r="H10"/>
  <c r="L7"/>
  <c r="R49"/>
  <c r="R48"/>
  <c r="R42"/>
  <c r="R41"/>
  <c r="R40"/>
  <c r="R34"/>
  <c r="R33"/>
  <c r="R32"/>
  <c r="R31"/>
  <c r="R30"/>
  <c r="R29"/>
  <c r="R27"/>
  <c r="R26"/>
  <c r="H34"/>
  <c r="P5"/>
  <c r="O5"/>
  <c r="D4"/>
  <c r="Q2"/>
  <c r="S2" s="1"/>
  <c r="P18" s="1"/>
  <c r="R18" s="1"/>
  <c r="O2"/>
  <c r="P2" s="1"/>
  <c r="D3" s="1"/>
  <c r="B18" i="2"/>
  <c r="B17"/>
  <c r="B16"/>
  <c r="D15"/>
  <c r="B15"/>
  <c r="D14"/>
  <c r="B20" s="1"/>
  <c r="B14"/>
  <c r="E10"/>
  <c r="I10" s="1"/>
  <c r="J10" s="1"/>
  <c r="E9"/>
  <c r="I9" s="1"/>
  <c r="J9" s="1"/>
  <c r="E8"/>
  <c r="I8" s="1"/>
  <c r="J8" s="1"/>
  <c r="E7"/>
  <c r="I7" s="1"/>
  <c r="J7" s="1"/>
  <c r="E6"/>
  <c r="I6" s="1"/>
  <c r="J6" s="1"/>
  <c r="E5"/>
  <c r="I5" s="1"/>
  <c r="J5" s="1"/>
  <c r="E4"/>
  <c r="I4" s="1"/>
  <c r="J4" s="1"/>
  <c r="E3"/>
  <c r="I3" s="1"/>
  <c r="J3" s="1"/>
  <c r="P21" i="1" l="1"/>
  <c r="R21" s="1"/>
  <c r="P22"/>
  <c r="R22" s="1"/>
  <c r="F22"/>
  <c r="H22" s="1"/>
  <c r="F21"/>
  <c r="H21" s="1"/>
  <c r="F17"/>
  <c r="F20"/>
  <c r="H20" s="1"/>
  <c r="P17"/>
  <c r="R17" s="1"/>
  <c r="P20"/>
  <c r="R20" s="1"/>
  <c r="D16" i="2"/>
  <c r="I16" s="1"/>
  <c r="F13" i="1"/>
  <c r="P11"/>
  <c r="R11" s="1"/>
  <c r="F11"/>
  <c r="H11" s="1"/>
  <c r="P14"/>
  <c r="R14" s="1"/>
  <c r="P19"/>
  <c r="R19" s="1"/>
  <c r="F14"/>
  <c r="P16"/>
  <c r="R16" s="1"/>
  <c r="F15"/>
  <c r="P13"/>
  <c r="R13" s="1"/>
  <c r="P15"/>
  <c r="R15" s="1"/>
  <c r="F19"/>
  <c r="F18"/>
  <c r="F16"/>
  <c r="P6" i="2"/>
  <c r="N6"/>
  <c r="O6"/>
  <c r="P10"/>
  <c r="N10"/>
  <c r="O10"/>
  <c r="N5"/>
  <c r="P5"/>
  <c r="O5"/>
  <c r="N9"/>
  <c r="O9"/>
  <c r="P9"/>
  <c r="P4"/>
  <c r="N4"/>
  <c r="O4"/>
  <c r="P8"/>
  <c r="N8"/>
  <c r="O8"/>
  <c r="N3"/>
  <c r="P3"/>
  <c r="O3"/>
  <c r="N7"/>
  <c r="P7"/>
  <c r="O7"/>
  <c r="D17"/>
  <c r="J17" s="1"/>
  <c r="D18"/>
  <c r="I18" s="1"/>
  <c r="B21"/>
  <c r="J16" l="1"/>
  <c r="R52" i="1"/>
  <c r="I17" i="2"/>
  <c r="B23" s="1"/>
  <c r="J18"/>
  <c r="H26" i="1" l="1"/>
  <c r="H27"/>
  <c r="H29"/>
  <c r="H30"/>
  <c r="H31"/>
  <c r="H32"/>
  <c r="H33"/>
  <c r="H40"/>
  <c r="H41"/>
  <c r="H42"/>
  <c r="H48"/>
  <c r="H49"/>
  <c r="H51"/>
  <c r="H19"/>
  <c r="H13"/>
  <c r="H14"/>
  <c r="H15"/>
  <c r="H16"/>
  <c r="H17"/>
  <c r="H18"/>
  <c r="D5"/>
  <c r="H52" l="1"/>
  <c r="F4" s="1"/>
  <c r="H4" s="1"/>
  <c r="D6" s="1"/>
  <c r="H3" s="1"/>
  <c r="O7"/>
  <c r="P7"/>
  <c r="F3"/>
  <c r="R7" l="1"/>
  <c r="J3"/>
  <c r="D7" s="1"/>
</calcChain>
</file>

<file path=xl/sharedStrings.xml><?xml version="1.0" encoding="utf-8"?>
<sst xmlns="http://schemas.openxmlformats.org/spreadsheetml/2006/main" count="310" uniqueCount="119">
  <si>
    <t>PERHITUNGAN PENGISIAN DUPAK</t>
  </si>
  <si>
    <t>AK DIATAS</t>
  </si>
  <si>
    <t>:</t>
  </si>
  <si>
    <t>+</t>
  </si>
  <si>
    <t>-</t>
  </si>
  <si>
    <t>=</t>
  </si>
  <si>
    <t>AK TERAKHIR</t>
  </si>
  <si>
    <t>SELISIH</t>
  </si>
  <si>
    <t>SELISIH SETELAH PENAMBAHAN</t>
  </si>
  <si>
    <t>SELISIH FINAL</t>
  </si>
  <si>
    <t>1.</t>
  </si>
  <si>
    <t>PENDIDIKAN</t>
  </si>
  <si>
    <t>1. PROSES PEMBELAJARAN</t>
  </si>
  <si>
    <t>x</t>
  </si>
  <si>
    <t>2. TUGAS TERTENTU</t>
  </si>
  <si>
    <t>3. PENGEMBANGAN DIRI</t>
  </si>
  <si>
    <t>Mengikuti diklat fungsional</t>
  </si>
  <si>
    <t xml:space="preserve">Mengikuti kegiatan kolektif guru : </t>
  </si>
  <si>
    <t>1) Penyusunan RPP</t>
  </si>
  <si>
    <t>2) Pengembangan silabus</t>
  </si>
  <si>
    <t>3) Implementasi kurtilas</t>
  </si>
  <si>
    <t>4) IHT e-learning</t>
  </si>
  <si>
    <t>5) IHT e-raport</t>
  </si>
  <si>
    <t>PTK</t>
  </si>
  <si>
    <t>5.</t>
  </si>
  <si>
    <t>UNSUR PENUNANG</t>
  </si>
  <si>
    <t>1)Pengurus aktif PGRI</t>
  </si>
  <si>
    <t>1)Menjadi wakil Kepala Sekolah</t>
  </si>
  <si>
    <t>2)Menjadi kepala perpustakaan</t>
  </si>
  <si>
    <t>3)Menjadi kepala laboratorium</t>
  </si>
  <si>
    <t>1)Lamanya 81-160 jam</t>
  </si>
  <si>
    <t>2)Lamanya 30-80 jam</t>
  </si>
  <si>
    <t>TABUNGAN …. TAHUN KE BELAKANG</t>
  </si>
  <si>
    <t>RENCANA …. TAHUN KE DEPAN</t>
  </si>
  <si>
    <t>tahun1</t>
  </si>
  <si>
    <t>tahun 2</t>
  </si>
  <si>
    <t>tahun 3</t>
  </si>
  <si>
    <t>tahun 4</t>
  </si>
  <si>
    <t>LOOKUP ANGKA KREDIT</t>
  </si>
  <si>
    <t>LOOKUP PKG</t>
  </si>
  <si>
    <t>Jabatan</t>
  </si>
  <si>
    <t>Gol/ Ruang</t>
  </si>
  <si>
    <t>Pangkat</t>
  </si>
  <si>
    <t>AK</t>
  </si>
  <si>
    <t>Keb AK</t>
  </si>
  <si>
    <t>PD</t>
  </si>
  <si>
    <t>KI</t>
  </si>
  <si>
    <t>P</t>
  </si>
  <si>
    <t>AK Paket</t>
  </si>
  <si>
    <t>AKP Tahunan</t>
  </si>
  <si>
    <t>SKR</t>
  </si>
  <si>
    <t>ATAS</t>
  </si>
  <si>
    <t>A</t>
  </si>
  <si>
    <t>B</t>
  </si>
  <si>
    <t>C</t>
  </si>
  <si>
    <t>D</t>
  </si>
  <si>
    <t>Guru Pertama</t>
  </si>
  <si>
    <t>III a</t>
  </si>
  <si>
    <t>Penata Muda</t>
  </si>
  <si>
    <t>III b</t>
  </si>
  <si>
    <t>Penata Muda Tk I</t>
  </si>
  <si>
    <t>III c</t>
  </si>
  <si>
    <t>Guru Muda</t>
  </si>
  <si>
    <t xml:space="preserve">Penata </t>
  </si>
  <si>
    <t>III d</t>
  </si>
  <si>
    <t>Penata Tk I</t>
  </si>
  <si>
    <t>IV a</t>
  </si>
  <si>
    <t>Guru Madya</t>
  </si>
  <si>
    <t>Pembina</t>
  </si>
  <si>
    <t>IV b</t>
  </si>
  <si>
    <t>Pembina Tk I</t>
  </si>
  <si>
    <t>IV c</t>
  </si>
  <si>
    <t>Pembina Utama Muda</t>
  </si>
  <si>
    <t>IV d</t>
  </si>
  <si>
    <t>Guru Utama</t>
  </si>
  <si>
    <t>Pembina Utama Madya</t>
  </si>
  <si>
    <t>IV e</t>
  </si>
  <si>
    <t>Pembina Utama</t>
  </si>
  <si>
    <t>AK AWAL</t>
  </si>
  <si>
    <t>AK SEBELUM</t>
  </si>
  <si>
    <t>AK AKHIR</t>
  </si>
  <si>
    <t>SYARAT AKHIR</t>
  </si>
  <si>
    <t>JML UTAMA</t>
  </si>
  <si>
    <t>SYARAT UTAMA</t>
  </si>
  <si>
    <t>JML PD</t>
  </si>
  <si>
    <t>SYARAT PD</t>
  </si>
  <si>
    <t>JML KI</t>
  </si>
  <si>
    <t>SYARAT KI</t>
  </si>
  <si>
    <t>PANGKAT SKR</t>
  </si>
  <si>
    <t>PANGKAT TUJUAN</t>
  </si>
  <si>
    <t>SIMPULAN</t>
  </si>
  <si>
    <t>ANGKA KREDIT SAAT INI :</t>
  </si>
  <si>
    <t>GOLONGAN SAAT INI :</t>
  </si>
  <si>
    <t>4. PUBLIKASI ILMIAH / KARYA INOVATIF</t>
  </si>
  <si>
    <t>AK PAKET</t>
  </si>
  <si>
    <t>Target Kinerja / PKG</t>
  </si>
  <si>
    <t>AK TARGET</t>
  </si>
  <si>
    <t>AK ATAS</t>
  </si>
  <si>
    <t>4)Menjadi wali kelas (PER TAHUN)</t>
  </si>
  <si>
    <t>AK PD</t>
  </si>
  <si>
    <t>AK PIKI</t>
  </si>
  <si>
    <t>2)Anggota PGRI</t>
  </si>
  <si>
    <t>MAKALAH (Disimpan di perpus sekolah)</t>
  </si>
  <si>
    <t>MODUL sekolah (PER SEMESTER)</t>
  </si>
  <si>
    <t>ISI HANYA CELL YANG BERWARNA HIJAW</t>
  </si>
  <si>
    <t>SYARAT</t>
  </si>
  <si>
    <t>AK SEKARANG</t>
  </si>
  <si>
    <t>Keterangan:</t>
  </si>
  <si>
    <t>6) Kegiatan MGMP (/keg / pertemuan)</t>
  </si>
  <si>
    <t>7)Membimbing siswa dalam keg.ekstrakurikuler (/keg)</t>
  </si>
  <si>
    <t>6)Menjadi pengawas penilaian skala nasional (/keg)</t>
  </si>
  <si>
    <t>8)Operator dapodik (5% pertahun)</t>
  </si>
  <si>
    <t>5)Menyusun Kurikulum pada satuan pendidikannya /keg</t>
  </si>
  <si>
    <t>9)</t>
  </si>
  <si>
    <t>10)</t>
  </si>
  <si>
    <t>7)</t>
  </si>
  <si>
    <t>8)</t>
  </si>
  <si>
    <t>Alat peraga</t>
  </si>
  <si>
    <t>3)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</si>
</sst>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1"/>
      <name val="Calibri"/>
    </font>
    <font>
      <b/>
      <sz val="12"/>
      <color theme="1"/>
      <name val="Calibri"/>
      <scheme val="minor"/>
    </font>
    <font>
      <b/>
      <sz val="22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sz val="22"/>
      <color theme="1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rgb="FFFFFF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0" borderId="0" xfId="0" quotePrefix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/>
    <xf numFmtId="0" fontId="0" fillId="6" borderId="2" xfId="0" applyFont="1" applyFill="1" applyBorder="1"/>
    <xf numFmtId="0" fontId="1" fillId="5" borderId="0" xfId="0" applyFont="1" applyFill="1" applyBorder="1"/>
    <xf numFmtId="0" fontId="0" fillId="5" borderId="2" xfId="0" applyFont="1" applyFill="1" applyBorder="1"/>
    <xf numFmtId="0" fontId="0" fillId="8" borderId="0" xfId="0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0" fontId="0" fillId="7" borderId="1" xfId="0" applyFont="1" applyFill="1" applyBorder="1"/>
    <xf numFmtId="0" fontId="1" fillId="0" borderId="7" xfId="0" applyFont="1" applyBorder="1"/>
    <xf numFmtId="0" fontId="1" fillId="0" borderId="8" xfId="0" quotePrefix="1" applyFont="1" applyBorder="1"/>
    <xf numFmtId="0" fontId="1" fillId="3" borderId="8" xfId="0" applyFont="1" applyFill="1" applyBorder="1"/>
    <xf numFmtId="0" fontId="1" fillId="4" borderId="8" xfId="0" applyFont="1" applyFill="1" applyBorder="1"/>
    <xf numFmtId="0" fontId="1" fillId="2" borderId="8" xfId="0" quotePrefix="1" applyFont="1" applyFill="1" applyBorder="1"/>
    <xf numFmtId="0" fontId="1" fillId="0" borderId="10" xfId="0" applyFont="1" applyBorder="1"/>
    <xf numFmtId="0" fontId="1" fillId="2" borderId="0" xfId="0" applyFont="1" applyFill="1" applyBorder="1"/>
    <xf numFmtId="0" fontId="1" fillId="0" borderId="11" xfId="0" applyFont="1" applyBorder="1"/>
    <xf numFmtId="0" fontId="1" fillId="4" borderId="10" xfId="0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2" borderId="13" xfId="0" applyFont="1" applyFill="1" applyBorder="1"/>
    <xf numFmtId="0" fontId="1" fillId="0" borderId="14" xfId="0" applyFont="1" applyBorder="1"/>
    <xf numFmtId="0" fontId="1" fillId="2" borderId="1" xfId="0" applyFont="1" applyFill="1" applyBorder="1"/>
    <xf numFmtId="0" fontId="1" fillId="9" borderId="1" xfId="0" applyFont="1" applyFill="1" applyBorder="1"/>
    <xf numFmtId="0" fontId="1" fillId="7" borderId="1" xfId="0" quotePrefix="1" applyFont="1" applyFill="1" applyBorder="1"/>
    <xf numFmtId="9" fontId="1" fillId="0" borderId="1" xfId="0" applyNumberFormat="1" applyFont="1" applyBorder="1"/>
    <xf numFmtId="0" fontId="5" fillId="5" borderId="1" xfId="0" applyFont="1" applyFill="1" applyBorder="1"/>
    <xf numFmtId="0" fontId="0" fillId="7" borderId="2" xfId="0" applyFont="1" applyFill="1" applyBorder="1"/>
    <xf numFmtId="0" fontId="1" fillId="7" borderId="0" xfId="0" applyFont="1" applyFill="1"/>
    <xf numFmtId="0" fontId="6" fillId="7" borderId="0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7" fillId="5" borderId="0" xfId="0" applyFont="1" applyFill="1"/>
    <xf numFmtId="0" fontId="1" fillId="5" borderId="0" xfId="0" applyFont="1" applyFill="1"/>
    <xf numFmtId="0" fontId="5" fillId="7" borderId="9" xfId="0" applyFont="1" applyFill="1" applyBorder="1"/>
    <xf numFmtId="0" fontId="7" fillId="7" borderId="0" xfId="0" applyFont="1" applyFill="1" applyBorder="1"/>
    <xf numFmtId="0" fontId="1" fillId="10" borderId="1" xfId="0" applyFont="1" applyFill="1" applyBorder="1"/>
    <xf numFmtId="0" fontId="8" fillId="9" borderId="1" xfId="0" applyFont="1" applyFill="1" applyBorder="1"/>
    <xf numFmtId="0" fontId="8" fillId="11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s/Master_itung%20manual-rev2-5_GuruB.xlsx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ghitungan AK"/>
      <sheetName val="Sheet1"/>
      <sheetName val="lookup"/>
    </sheetNames>
    <sheetDataSet>
      <sheetData sheetId="0">
        <row r="5">
          <cell r="I5" t="str">
            <v>AK</v>
          </cell>
        </row>
        <row r="11">
          <cell r="F11" t="str">
            <v>:</v>
          </cell>
        </row>
        <row r="12">
          <cell r="F12" t="str">
            <v>: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80" zoomScaleNormal="80" workbookViewId="0">
      <selection activeCell="J26" sqref="J26:J32"/>
    </sheetView>
  </sheetViews>
  <sheetFormatPr defaultColWidth="9.125" defaultRowHeight="15"/>
  <cols>
    <col min="1" max="1" width="2.875" style="1" customWidth="1"/>
    <col min="2" max="2" width="51.75" style="1" customWidth="1"/>
    <col min="3" max="3" width="5.125" style="1" bestFit="1" customWidth="1"/>
    <col min="4" max="4" width="9" style="1" customWidth="1"/>
    <col min="5" max="5" width="2.625" style="1" customWidth="1"/>
    <col min="6" max="6" width="8.5" style="1" customWidth="1"/>
    <col min="7" max="7" width="2.25" style="1" customWidth="1"/>
    <col min="8" max="8" width="14.125" style="1" customWidth="1"/>
    <col min="9" max="9" width="2.375" style="2" customWidth="1"/>
    <col min="10" max="10" width="15.375" style="1" customWidth="1"/>
    <col min="11" max="11" width="3" style="1" customWidth="1"/>
    <col min="12" max="12" width="49.75" style="1" customWidth="1"/>
    <col min="13" max="13" width="19" style="1" customWidth="1"/>
    <col min="14" max="14" width="8.75" style="1" customWidth="1"/>
    <col min="15" max="15" width="7.25" style="1" bestFit="1" customWidth="1"/>
    <col min="16" max="16" width="9.75" style="1" bestFit="1" customWidth="1"/>
    <col min="17" max="17" width="12.625" style="1" customWidth="1"/>
    <col min="18" max="18" width="16.75" style="1" customWidth="1"/>
    <col min="19" max="19" width="12.5" style="1" bestFit="1" customWidth="1"/>
    <col min="20" max="20" width="11.75" style="1" customWidth="1"/>
    <col min="21" max="23" width="8.125" style="1" customWidth="1"/>
    <col min="24" max="16384" width="9.125" style="1"/>
  </cols>
  <sheetData>
    <row r="1" spans="1:27" ht="27.75">
      <c r="A1" s="1" t="s">
        <v>0</v>
      </c>
      <c r="C1" s="42" t="s">
        <v>104</v>
      </c>
      <c r="D1" s="42"/>
      <c r="E1" s="42"/>
      <c r="F1" s="42"/>
      <c r="G1" s="42"/>
      <c r="H1" s="42"/>
      <c r="I1" s="42"/>
      <c r="J1" s="42"/>
      <c r="K1" s="42"/>
      <c r="L1" s="42"/>
      <c r="O1" s="1" t="s">
        <v>43</v>
      </c>
      <c r="P1" s="1" t="s">
        <v>97</v>
      </c>
      <c r="Q1" s="1" t="s">
        <v>94</v>
      </c>
      <c r="S1" s="1" t="s">
        <v>96</v>
      </c>
    </row>
    <row r="2" spans="1:27" ht="27.75" thickBot="1">
      <c r="L2" s="5" t="s">
        <v>92</v>
      </c>
      <c r="M2" s="53" t="s">
        <v>57</v>
      </c>
      <c r="O2" s="16">
        <f>IFERROR(VLOOKUP(M2,reffgol,3,FALSE),0)</f>
        <v>100</v>
      </c>
      <c r="P2" s="16">
        <f>IFERROR(VLOOKUP(M2,reffgol,4,FALSE)+O2,0)</f>
        <v>150</v>
      </c>
      <c r="Q2" s="17">
        <f>IFERROR(VLOOKUP(M2,reffgol,9,FALSE),0)</f>
        <v>10.5</v>
      </c>
      <c r="R2" s="16"/>
      <c r="S2" s="18">
        <f>IF(M4="A",1.25*Q2,IF(M4="B",1*Q2,IF(M4="C",0.75*Q2,0)))</f>
        <v>10.5</v>
      </c>
      <c r="Z2" s="37" t="s">
        <v>57</v>
      </c>
      <c r="AA2" s="38" t="s">
        <v>52</v>
      </c>
    </row>
    <row r="3" spans="1:27" ht="27">
      <c r="A3" s="1" t="s">
        <v>1</v>
      </c>
      <c r="C3" s="1" t="s">
        <v>2</v>
      </c>
      <c r="D3" s="19">
        <f>P2</f>
        <v>150</v>
      </c>
      <c r="E3" s="20" t="s">
        <v>3</v>
      </c>
      <c r="F3" s="21">
        <f>R52</f>
        <v>0</v>
      </c>
      <c r="G3" s="20" t="s">
        <v>4</v>
      </c>
      <c r="H3" s="22">
        <f>D6</f>
        <v>150</v>
      </c>
      <c r="I3" s="23" t="s">
        <v>5</v>
      </c>
      <c r="J3" s="50">
        <f>+(D3+F3-H3)</f>
        <v>0</v>
      </c>
      <c r="L3" s="5" t="s">
        <v>91</v>
      </c>
      <c r="M3" s="53">
        <v>0</v>
      </c>
      <c r="O3" s="43" t="s">
        <v>105</v>
      </c>
      <c r="P3" s="43"/>
      <c r="Z3" s="37" t="s">
        <v>59</v>
      </c>
      <c r="AA3" s="38" t="s">
        <v>53</v>
      </c>
    </row>
    <row r="4" spans="1:27" ht="27">
      <c r="A4" s="1" t="s">
        <v>6</v>
      </c>
      <c r="C4" s="1" t="s">
        <v>2</v>
      </c>
      <c r="D4" s="24">
        <f>M3</f>
        <v>0</v>
      </c>
      <c r="E4" s="4" t="s">
        <v>3</v>
      </c>
      <c r="F4" s="13">
        <f>H52</f>
        <v>0</v>
      </c>
      <c r="G4" s="4" t="s">
        <v>5</v>
      </c>
      <c r="H4" s="51">
        <f>+(D4+F4)</f>
        <v>0</v>
      </c>
      <c r="I4" s="25"/>
      <c r="J4" s="26"/>
      <c r="L4" s="5" t="s">
        <v>95</v>
      </c>
      <c r="M4" s="54" t="s">
        <v>53</v>
      </c>
      <c r="O4" s="40" t="s">
        <v>99</v>
      </c>
      <c r="P4" s="40" t="s">
        <v>100</v>
      </c>
      <c r="Z4" s="37" t="s">
        <v>61</v>
      </c>
      <c r="AA4" s="38" t="s">
        <v>54</v>
      </c>
    </row>
    <row r="5" spans="1:27">
      <c r="A5" s="1" t="s">
        <v>7</v>
      </c>
      <c r="C5" s="1" t="s">
        <v>2</v>
      </c>
      <c r="D5" s="24">
        <f>+(D3-D4)</f>
        <v>150</v>
      </c>
      <c r="E5" s="3"/>
      <c r="F5" s="3"/>
      <c r="G5" s="3"/>
      <c r="H5" s="3"/>
      <c r="I5" s="25"/>
      <c r="J5" s="26"/>
      <c r="L5" s="7"/>
      <c r="M5" s="15"/>
      <c r="O5" s="16">
        <f>IFERROR(VLOOKUP(M2,reffgol,5,FALSE),0)</f>
        <v>3</v>
      </c>
      <c r="P5" s="16">
        <f>IFERROR(VLOOKUP(M2,reffgol,6,FALSE),0)</f>
        <v>0</v>
      </c>
      <c r="Z5" s="37" t="s">
        <v>64</v>
      </c>
      <c r="AA5" s="38"/>
    </row>
    <row r="6" spans="1:27" ht="15.75">
      <c r="A6" s="1" t="s">
        <v>8</v>
      </c>
      <c r="C6" s="1" t="s">
        <v>2</v>
      </c>
      <c r="D6" s="27">
        <f>+(D3-H4)</f>
        <v>150</v>
      </c>
      <c r="E6" s="3"/>
      <c r="F6" s="3"/>
      <c r="G6" s="3"/>
      <c r="H6" s="3"/>
      <c r="I6" s="25"/>
      <c r="J6" s="26"/>
      <c r="O6" s="44" t="s">
        <v>106</v>
      </c>
      <c r="P6" s="44"/>
      <c r="Z6" s="37" t="s">
        <v>66</v>
      </c>
      <c r="AA6" s="38"/>
    </row>
    <row r="7" spans="1:27" ht="21" thickBot="1">
      <c r="A7" s="1" t="s">
        <v>9</v>
      </c>
      <c r="C7" s="1" t="s">
        <v>2</v>
      </c>
      <c r="D7" s="28">
        <f>+(J3-H4)</f>
        <v>0</v>
      </c>
      <c r="E7" s="29"/>
      <c r="F7" s="29"/>
      <c r="G7" s="29"/>
      <c r="H7" s="29"/>
      <c r="I7" s="30"/>
      <c r="J7" s="31"/>
      <c r="L7" s="39">
        <f>+(H7+J7)</f>
        <v>0</v>
      </c>
      <c r="O7" s="5">
        <f>SUM(H25:H38)+SUM(R24:R38)</f>
        <v>0</v>
      </c>
      <c r="P7" s="5">
        <f>SUM(H39:H46)+SUM(R39:R46)</f>
        <v>0</v>
      </c>
      <c r="Q7" s="1" t="s">
        <v>107</v>
      </c>
      <c r="R7" s="48" t="str">
        <f>IF(OR(O7&lt;O5,P7&lt;P5),"AK PD/PIKI TIDAK MEMENUHI","AK PD/PIKI MEMENUHI")</f>
        <v>AK PD/PIKI TIDAK MEMENUHI</v>
      </c>
      <c r="S7" s="49"/>
      <c r="T7" s="49"/>
      <c r="U7" s="49"/>
      <c r="Z7" s="37" t="s">
        <v>69</v>
      </c>
      <c r="AA7" s="38"/>
    </row>
    <row r="8" spans="1:27">
      <c r="Z8" s="37" t="s">
        <v>71</v>
      </c>
      <c r="AA8" s="38"/>
    </row>
    <row r="9" spans="1:27">
      <c r="A9" s="1" t="s">
        <v>32</v>
      </c>
      <c r="K9" s="1" t="s">
        <v>33</v>
      </c>
      <c r="T9" s="6" t="s">
        <v>34</v>
      </c>
      <c r="U9" s="6" t="s">
        <v>35</v>
      </c>
      <c r="V9" s="6" t="s">
        <v>36</v>
      </c>
      <c r="W9" s="6" t="s">
        <v>37</v>
      </c>
      <c r="Z9" s="37" t="s">
        <v>73</v>
      </c>
      <c r="AA9" s="38"/>
    </row>
    <row r="10" spans="1:27" ht="15.75">
      <c r="A10" s="5" t="s">
        <v>10</v>
      </c>
      <c r="B10" s="41" t="s">
        <v>11</v>
      </c>
      <c r="C10" s="5"/>
      <c r="D10" s="33"/>
      <c r="E10" s="5"/>
      <c r="F10" s="33"/>
      <c r="G10" s="16"/>
      <c r="H10" s="16">
        <f>+(D10*F10)</f>
        <v>0</v>
      </c>
      <c r="I10" s="32"/>
      <c r="K10" s="41" t="s">
        <v>10</v>
      </c>
      <c r="L10" s="41" t="s">
        <v>11</v>
      </c>
      <c r="M10" s="5"/>
      <c r="N10" s="33"/>
      <c r="O10" s="5" t="s">
        <v>13</v>
      </c>
      <c r="P10" s="33"/>
      <c r="Q10" s="34" t="s">
        <v>5</v>
      </c>
      <c r="R10" s="16">
        <v>0</v>
      </c>
      <c r="T10" s="5"/>
      <c r="U10" s="5"/>
      <c r="V10" s="5"/>
      <c r="W10" s="5"/>
      <c r="Z10" s="37" t="s">
        <v>76</v>
      </c>
      <c r="AA10" s="38"/>
    </row>
    <row r="11" spans="1:27" ht="15.75">
      <c r="A11" s="41" t="s">
        <v>12</v>
      </c>
      <c r="B11" s="41"/>
      <c r="C11" s="5"/>
      <c r="D11" s="33"/>
      <c r="E11" s="5" t="s">
        <v>13</v>
      </c>
      <c r="F11" s="16">
        <f>IF(AND(D13=0,D14=0,D15=0),$S$2,$S$2/2)</f>
        <v>10.5</v>
      </c>
      <c r="G11" s="34" t="s">
        <v>5</v>
      </c>
      <c r="H11" s="16">
        <f>+(D11*F11)</f>
        <v>0</v>
      </c>
      <c r="I11" s="32"/>
      <c r="K11" s="41" t="s">
        <v>12</v>
      </c>
      <c r="L11" s="41"/>
      <c r="M11" s="5"/>
      <c r="N11" s="33"/>
      <c r="O11" s="5" t="s">
        <v>13</v>
      </c>
      <c r="P11" s="16">
        <f>IF(AND(N13=0,N14=0,N15=0),$S$2,$S$2/2)</f>
        <v>10.5</v>
      </c>
      <c r="Q11" s="34" t="s">
        <v>5</v>
      </c>
      <c r="R11" s="16">
        <f>+(N11*P11)</f>
        <v>0</v>
      </c>
      <c r="T11" s="5"/>
      <c r="U11" s="5"/>
      <c r="V11" s="5"/>
      <c r="W11" s="5"/>
    </row>
    <row r="12" spans="1:27" ht="15.75">
      <c r="A12" s="41" t="s">
        <v>14</v>
      </c>
      <c r="B12" s="41"/>
      <c r="C12" s="5"/>
      <c r="D12" s="5"/>
      <c r="E12" s="5"/>
      <c r="F12" s="16"/>
      <c r="G12" s="34"/>
      <c r="H12" s="16"/>
      <c r="I12" s="32"/>
      <c r="K12" s="41" t="s">
        <v>14</v>
      </c>
      <c r="L12" s="41"/>
      <c r="M12" s="5"/>
      <c r="N12" s="5"/>
      <c r="O12" s="5"/>
      <c r="P12" s="16"/>
      <c r="Q12" s="34"/>
      <c r="R12" s="16"/>
      <c r="T12" s="5"/>
      <c r="U12" s="5"/>
      <c r="V12" s="5"/>
      <c r="W12" s="5"/>
    </row>
    <row r="13" spans="1:27">
      <c r="A13" s="5"/>
      <c r="B13" s="5" t="s">
        <v>27</v>
      </c>
      <c r="C13" s="35">
        <v>0.5</v>
      </c>
      <c r="D13" s="33"/>
      <c r="E13" s="5" t="s">
        <v>13</v>
      </c>
      <c r="F13" s="16">
        <f>$S$2/2</f>
        <v>5.25</v>
      </c>
      <c r="G13" s="34" t="s">
        <v>5</v>
      </c>
      <c r="H13" s="16">
        <f t="shared" ref="H13:H51" si="0">+(D13*F13)</f>
        <v>0</v>
      </c>
      <c r="I13" s="32"/>
      <c r="K13" s="5"/>
      <c r="L13" s="5" t="s">
        <v>27</v>
      </c>
      <c r="M13" s="35">
        <v>0.5</v>
      </c>
      <c r="N13" s="33"/>
      <c r="O13" s="5" t="s">
        <v>13</v>
      </c>
      <c r="P13" s="16">
        <f>$S$2/2</f>
        <v>5.25</v>
      </c>
      <c r="Q13" s="34" t="s">
        <v>5</v>
      </c>
      <c r="R13" s="16">
        <f t="shared" ref="R13:R20" si="1">+(N13*P13)</f>
        <v>0</v>
      </c>
      <c r="T13" s="5"/>
      <c r="U13" s="5"/>
      <c r="V13" s="5"/>
      <c r="W13" s="5"/>
    </row>
    <row r="14" spans="1:27">
      <c r="A14" s="5"/>
      <c r="B14" s="5" t="s">
        <v>28</v>
      </c>
      <c r="C14" s="35">
        <v>0.5</v>
      </c>
      <c r="D14" s="33"/>
      <c r="E14" s="5" t="s">
        <v>13</v>
      </c>
      <c r="F14" s="16">
        <f>$S$2/2</f>
        <v>5.25</v>
      </c>
      <c r="G14" s="34" t="s">
        <v>5</v>
      </c>
      <c r="H14" s="16">
        <f t="shared" si="0"/>
        <v>0</v>
      </c>
      <c r="I14" s="32"/>
      <c r="K14" s="5"/>
      <c r="L14" s="5" t="s">
        <v>28</v>
      </c>
      <c r="M14" s="35">
        <v>0.5</v>
      </c>
      <c r="N14" s="33"/>
      <c r="O14" s="5" t="s">
        <v>13</v>
      </c>
      <c r="P14" s="16">
        <f>$S$2/2</f>
        <v>5.25</v>
      </c>
      <c r="Q14" s="34" t="s">
        <v>5</v>
      </c>
      <c r="R14" s="16">
        <f t="shared" si="1"/>
        <v>0</v>
      </c>
      <c r="T14" s="5"/>
      <c r="U14" s="5"/>
      <c r="V14" s="5"/>
      <c r="W14" s="5"/>
    </row>
    <row r="15" spans="1:27">
      <c r="A15" s="5"/>
      <c r="B15" s="5" t="s">
        <v>29</v>
      </c>
      <c r="C15" s="35">
        <v>0.5</v>
      </c>
      <c r="D15" s="33"/>
      <c r="E15" s="5" t="s">
        <v>13</v>
      </c>
      <c r="F15" s="16">
        <f>$S$2/2</f>
        <v>5.25</v>
      </c>
      <c r="G15" s="34" t="s">
        <v>5</v>
      </c>
      <c r="H15" s="16">
        <f t="shared" si="0"/>
        <v>0</v>
      </c>
      <c r="I15" s="32"/>
      <c r="K15" s="5"/>
      <c r="L15" s="5" t="s">
        <v>29</v>
      </c>
      <c r="M15" s="35">
        <v>0.5</v>
      </c>
      <c r="N15" s="33"/>
      <c r="O15" s="5" t="s">
        <v>13</v>
      </c>
      <c r="P15" s="16">
        <f>$S$2/2</f>
        <v>5.25</v>
      </c>
      <c r="Q15" s="34" t="s">
        <v>5</v>
      </c>
      <c r="R15" s="16">
        <f t="shared" si="1"/>
        <v>0</v>
      </c>
      <c r="T15" s="5"/>
      <c r="U15" s="5"/>
      <c r="V15" s="5"/>
      <c r="W15" s="5"/>
    </row>
    <row r="16" spans="1:27">
      <c r="A16" s="5"/>
      <c r="B16" s="5" t="s">
        <v>98</v>
      </c>
      <c r="C16" s="35">
        <v>0.05</v>
      </c>
      <c r="D16" s="33"/>
      <c r="E16" s="5" t="s">
        <v>13</v>
      </c>
      <c r="F16" s="16">
        <f>5%*$S$2</f>
        <v>0.52500000000000002</v>
      </c>
      <c r="G16" s="34" t="s">
        <v>5</v>
      </c>
      <c r="H16" s="16">
        <f t="shared" si="0"/>
        <v>0</v>
      </c>
      <c r="I16" s="32"/>
      <c r="K16" s="5"/>
      <c r="L16" s="5" t="s">
        <v>98</v>
      </c>
      <c r="M16" s="35">
        <v>0.05</v>
      </c>
      <c r="N16" s="33"/>
      <c r="O16" s="5" t="s">
        <v>13</v>
      </c>
      <c r="P16" s="16">
        <f>5%*$S$2</f>
        <v>0.52500000000000002</v>
      </c>
      <c r="Q16" s="34" t="s">
        <v>5</v>
      </c>
      <c r="R16" s="16">
        <f t="shared" si="1"/>
        <v>0</v>
      </c>
      <c r="T16" s="5"/>
      <c r="U16" s="5"/>
      <c r="V16" s="5"/>
      <c r="W16" s="5"/>
    </row>
    <row r="17" spans="1:23">
      <c r="A17" s="5"/>
      <c r="B17" s="5" t="s">
        <v>112</v>
      </c>
      <c r="C17" s="35">
        <v>0.02</v>
      </c>
      <c r="D17" s="33"/>
      <c r="E17" s="5" t="s">
        <v>13</v>
      </c>
      <c r="F17" s="16">
        <f>2%*$S$2</f>
        <v>0.21</v>
      </c>
      <c r="G17" s="34" t="s">
        <v>5</v>
      </c>
      <c r="H17" s="16">
        <f t="shared" si="0"/>
        <v>0</v>
      </c>
      <c r="I17" s="32"/>
      <c r="K17" s="5"/>
      <c r="L17" s="5" t="s">
        <v>112</v>
      </c>
      <c r="M17" s="35">
        <v>0.02</v>
      </c>
      <c r="N17" s="33"/>
      <c r="O17" s="5" t="s">
        <v>13</v>
      </c>
      <c r="P17" s="16">
        <f>2%*$S$2</f>
        <v>0.21</v>
      </c>
      <c r="Q17" s="34" t="s">
        <v>5</v>
      </c>
      <c r="R17" s="16">
        <f t="shared" si="1"/>
        <v>0</v>
      </c>
      <c r="T17" s="5"/>
      <c r="U17" s="5"/>
      <c r="V17" s="5"/>
      <c r="W17" s="5"/>
    </row>
    <row r="18" spans="1:23">
      <c r="A18" s="5"/>
      <c r="B18" s="5" t="s">
        <v>110</v>
      </c>
      <c r="C18" s="35">
        <v>0.02</v>
      </c>
      <c r="D18" s="33"/>
      <c r="E18" s="5" t="s">
        <v>13</v>
      </c>
      <c r="F18" s="16">
        <f>2%*$S$2</f>
        <v>0.21</v>
      </c>
      <c r="G18" s="34" t="s">
        <v>5</v>
      </c>
      <c r="H18" s="16">
        <f t="shared" si="0"/>
        <v>0</v>
      </c>
      <c r="I18" s="32"/>
      <c r="K18" s="5"/>
      <c r="L18" s="5" t="s">
        <v>110</v>
      </c>
      <c r="M18" s="35">
        <v>0.02</v>
      </c>
      <c r="N18" s="33"/>
      <c r="O18" s="5" t="s">
        <v>13</v>
      </c>
      <c r="P18" s="16">
        <f>2%*$S$2</f>
        <v>0.21</v>
      </c>
      <c r="Q18" s="34" t="s">
        <v>5</v>
      </c>
      <c r="R18" s="16">
        <f t="shared" si="1"/>
        <v>0</v>
      </c>
      <c r="T18" s="5"/>
      <c r="U18" s="5"/>
      <c r="V18" s="5"/>
      <c r="W18" s="5"/>
    </row>
    <row r="19" spans="1:23">
      <c r="A19" s="5"/>
      <c r="B19" s="5" t="s">
        <v>109</v>
      </c>
      <c r="C19" s="35">
        <v>0.02</v>
      </c>
      <c r="D19" s="33"/>
      <c r="E19" s="5" t="s">
        <v>13</v>
      </c>
      <c r="F19" s="16">
        <f>2%*$S$2</f>
        <v>0.21</v>
      </c>
      <c r="G19" s="34" t="s">
        <v>5</v>
      </c>
      <c r="H19" s="16">
        <f t="shared" si="0"/>
        <v>0</v>
      </c>
      <c r="I19" s="32"/>
      <c r="K19" s="5"/>
      <c r="L19" s="5" t="s">
        <v>109</v>
      </c>
      <c r="M19" s="35">
        <v>0.02</v>
      </c>
      <c r="N19" s="33"/>
      <c r="O19" s="5" t="s">
        <v>13</v>
      </c>
      <c r="P19" s="16">
        <f>2%*$S$2</f>
        <v>0.21</v>
      </c>
      <c r="Q19" s="34" t="s">
        <v>5</v>
      </c>
      <c r="R19" s="16">
        <f t="shared" si="1"/>
        <v>0</v>
      </c>
      <c r="T19" s="5"/>
      <c r="U19" s="5"/>
      <c r="V19" s="5"/>
      <c r="W19" s="5"/>
    </row>
    <row r="20" spans="1:23">
      <c r="A20" s="5"/>
      <c r="B20" s="5" t="s">
        <v>111</v>
      </c>
      <c r="C20" s="35">
        <v>0.05</v>
      </c>
      <c r="D20" s="33"/>
      <c r="E20" s="5" t="s">
        <v>13</v>
      </c>
      <c r="F20" s="16">
        <f>5%*$S$2</f>
        <v>0.52500000000000002</v>
      </c>
      <c r="G20" s="34" t="s">
        <v>5</v>
      </c>
      <c r="H20" s="16">
        <f t="shared" si="0"/>
        <v>0</v>
      </c>
      <c r="I20" s="32"/>
      <c r="K20" s="5"/>
      <c r="L20" s="5" t="s">
        <v>111</v>
      </c>
      <c r="M20" s="35">
        <v>0.05</v>
      </c>
      <c r="N20" s="33"/>
      <c r="O20" s="5" t="s">
        <v>13</v>
      </c>
      <c r="P20" s="16">
        <f>5%*$S$2</f>
        <v>0.52500000000000002</v>
      </c>
      <c r="Q20" s="34" t="s">
        <v>5</v>
      </c>
      <c r="R20" s="16">
        <f t="shared" si="1"/>
        <v>0</v>
      </c>
      <c r="T20" s="5"/>
      <c r="U20" s="5"/>
      <c r="V20" s="5"/>
      <c r="W20" s="5"/>
    </row>
    <row r="21" spans="1:23">
      <c r="A21" s="5"/>
      <c r="B21" s="5" t="s">
        <v>113</v>
      </c>
      <c r="C21" s="35">
        <v>0.02</v>
      </c>
      <c r="D21" s="33"/>
      <c r="E21" s="5" t="s">
        <v>13</v>
      </c>
      <c r="F21" s="16">
        <f>2%*$S$2</f>
        <v>0.21</v>
      </c>
      <c r="G21" s="34" t="s">
        <v>5</v>
      </c>
      <c r="H21" s="16">
        <f t="shared" si="0"/>
        <v>0</v>
      </c>
      <c r="I21" s="32"/>
      <c r="K21" s="5"/>
      <c r="L21" s="5" t="s">
        <v>113</v>
      </c>
      <c r="M21" s="35">
        <v>0.02</v>
      </c>
      <c r="N21" s="33"/>
      <c r="O21" s="5"/>
      <c r="P21" s="16">
        <f>2%*$S$2</f>
        <v>0.21</v>
      </c>
      <c r="Q21" s="34" t="s">
        <v>5</v>
      </c>
      <c r="R21" s="16">
        <f t="shared" ref="R21:R22" si="2">+(N21*P21)</f>
        <v>0</v>
      </c>
      <c r="T21" s="5"/>
      <c r="U21" s="5"/>
      <c r="V21" s="5"/>
      <c r="W21" s="5"/>
    </row>
    <row r="22" spans="1:23">
      <c r="A22" s="5"/>
      <c r="B22" s="5" t="s">
        <v>114</v>
      </c>
      <c r="C22" s="35">
        <v>0.02</v>
      </c>
      <c r="D22" s="33"/>
      <c r="E22" s="5" t="s">
        <v>13</v>
      </c>
      <c r="F22" s="16">
        <f>2%*$S$2</f>
        <v>0.21</v>
      </c>
      <c r="G22" s="34" t="s">
        <v>5</v>
      </c>
      <c r="H22" s="16">
        <f t="shared" si="0"/>
        <v>0</v>
      </c>
      <c r="I22" s="32"/>
      <c r="K22" s="5"/>
      <c r="L22" s="5" t="s">
        <v>114</v>
      </c>
      <c r="M22" s="35">
        <v>0.02</v>
      </c>
      <c r="N22" s="33"/>
      <c r="O22" s="5"/>
      <c r="P22" s="16">
        <f>2%*$S$2</f>
        <v>0.21</v>
      </c>
      <c r="Q22" s="34" t="s">
        <v>5</v>
      </c>
      <c r="R22" s="16">
        <f t="shared" si="2"/>
        <v>0</v>
      </c>
      <c r="T22" s="5"/>
      <c r="U22" s="5"/>
      <c r="V22" s="5"/>
      <c r="W22" s="5"/>
    </row>
    <row r="23" spans="1:23">
      <c r="A23" s="5"/>
      <c r="B23" s="5"/>
      <c r="C23" s="5"/>
      <c r="D23" s="5"/>
      <c r="E23" s="5"/>
      <c r="F23" s="16"/>
      <c r="G23" s="34"/>
      <c r="H23" s="16"/>
      <c r="I23" s="32"/>
      <c r="K23" s="5"/>
      <c r="L23" s="5"/>
      <c r="M23" s="5"/>
      <c r="N23" s="5"/>
      <c r="O23" s="5"/>
      <c r="P23" s="16"/>
      <c r="Q23" s="34"/>
      <c r="R23" s="16"/>
      <c r="T23" s="5"/>
      <c r="U23" s="5"/>
      <c r="V23" s="5"/>
      <c r="W23" s="5"/>
    </row>
    <row r="24" spans="1:23" ht="15.75">
      <c r="A24" s="41" t="s">
        <v>15</v>
      </c>
      <c r="B24" s="5"/>
      <c r="C24" s="5"/>
      <c r="D24" s="5"/>
      <c r="E24" s="5"/>
      <c r="F24" s="16"/>
      <c r="G24" s="34"/>
      <c r="H24" s="16"/>
      <c r="I24" s="32"/>
      <c r="K24" s="41" t="s">
        <v>15</v>
      </c>
      <c r="L24" s="5"/>
      <c r="M24" s="5"/>
      <c r="N24" s="5"/>
      <c r="O24" s="5"/>
      <c r="P24" s="16"/>
      <c r="Q24" s="34"/>
      <c r="R24" s="16"/>
      <c r="T24" s="5"/>
      <c r="U24" s="5"/>
      <c r="V24" s="5"/>
      <c r="W24" s="5"/>
    </row>
    <row r="25" spans="1:23">
      <c r="A25" s="5"/>
      <c r="B25" s="5" t="s">
        <v>16</v>
      </c>
      <c r="C25" s="5"/>
      <c r="D25" s="5"/>
      <c r="E25" s="5"/>
      <c r="F25" s="16"/>
      <c r="G25" s="34"/>
      <c r="H25" s="16"/>
      <c r="I25" s="32"/>
      <c r="K25" s="5"/>
      <c r="L25" s="5" t="s">
        <v>16</v>
      </c>
      <c r="M25" s="5"/>
      <c r="N25" s="5"/>
      <c r="O25" s="5"/>
      <c r="P25" s="16"/>
      <c r="Q25" s="34"/>
      <c r="R25" s="16"/>
      <c r="T25" s="5"/>
      <c r="U25" s="5"/>
      <c r="V25" s="5"/>
      <c r="W25" s="5"/>
    </row>
    <row r="26" spans="1:23">
      <c r="A26" s="5"/>
      <c r="B26" s="5" t="s">
        <v>30</v>
      </c>
      <c r="C26" s="5"/>
      <c r="D26" s="33"/>
      <c r="E26" s="5" t="s">
        <v>13</v>
      </c>
      <c r="F26" s="16">
        <v>2</v>
      </c>
      <c r="G26" s="34" t="s">
        <v>5</v>
      </c>
      <c r="H26" s="16">
        <f t="shared" si="0"/>
        <v>0</v>
      </c>
      <c r="I26" s="32"/>
      <c r="K26" s="5"/>
      <c r="L26" s="5" t="s">
        <v>30</v>
      </c>
      <c r="M26" s="5"/>
      <c r="N26" s="33"/>
      <c r="O26" s="5" t="s">
        <v>13</v>
      </c>
      <c r="P26" s="16">
        <v>2</v>
      </c>
      <c r="Q26" s="34" t="s">
        <v>5</v>
      </c>
      <c r="R26" s="16">
        <f t="shared" ref="R26:R27" si="3">+(N26*P26)</f>
        <v>0</v>
      </c>
      <c r="T26" s="5"/>
      <c r="U26" s="5"/>
      <c r="V26" s="5"/>
      <c r="W26" s="5"/>
    </row>
    <row r="27" spans="1:23">
      <c r="A27" s="5"/>
      <c r="B27" s="5" t="s">
        <v>31</v>
      </c>
      <c r="C27" s="5"/>
      <c r="D27" s="33"/>
      <c r="E27" s="5" t="s">
        <v>13</v>
      </c>
      <c r="F27" s="16">
        <v>1</v>
      </c>
      <c r="G27" s="34" t="s">
        <v>5</v>
      </c>
      <c r="H27" s="16">
        <f t="shared" si="0"/>
        <v>0</v>
      </c>
      <c r="I27" s="32"/>
      <c r="K27" s="5"/>
      <c r="L27" s="5" t="s">
        <v>31</v>
      </c>
      <c r="M27" s="5"/>
      <c r="N27" s="33"/>
      <c r="O27" s="5" t="s">
        <v>13</v>
      </c>
      <c r="P27" s="16">
        <v>1</v>
      </c>
      <c r="Q27" s="34" t="s">
        <v>5</v>
      </c>
      <c r="R27" s="16">
        <f t="shared" si="3"/>
        <v>0</v>
      </c>
      <c r="T27" s="5"/>
      <c r="U27" s="5"/>
      <c r="V27" s="5"/>
      <c r="W27" s="5"/>
    </row>
    <row r="28" spans="1:23">
      <c r="A28" s="5"/>
      <c r="B28" s="5" t="s">
        <v>17</v>
      </c>
      <c r="C28" s="5"/>
      <c r="D28" s="5"/>
      <c r="E28" s="5"/>
      <c r="F28" s="16"/>
      <c r="G28" s="34"/>
      <c r="H28" s="16"/>
      <c r="I28" s="32"/>
      <c r="K28" s="5"/>
      <c r="L28" s="5" t="s">
        <v>17</v>
      </c>
      <c r="M28" s="5"/>
      <c r="N28" s="5"/>
      <c r="O28" s="5"/>
      <c r="P28" s="16"/>
      <c r="Q28" s="34"/>
      <c r="R28" s="16"/>
      <c r="T28" s="5"/>
      <c r="U28" s="5"/>
      <c r="V28" s="5"/>
      <c r="W28" s="5"/>
    </row>
    <row r="29" spans="1:23">
      <c r="A29" s="5"/>
      <c r="B29" s="5" t="s">
        <v>18</v>
      </c>
      <c r="C29" s="5"/>
      <c r="D29" s="33"/>
      <c r="E29" s="5" t="s">
        <v>13</v>
      </c>
      <c r="F29" s="16">
        <v>0.15</v>
      </c>
      <c r="G29" s="34" t="s">
        <v>5</v>
      </c>
      <c r="H29" s="16">
        <f t="shared" si="0"/>
        <v>0</v>
      </c>
      <c r="I29" s="32"/>
      <c r="K29" s="5"/>
      <c r="L29" s="5" t="s">
        <v>18</v>
      </c>
      <c r="M29" s="5"/>
      <c r="N29" s="33"/>
      <c r="O29" s="5" t="s">
        <v>13</v>
      </c>
      <c r="P29" s="16">
        <v>0.15</v>
      </c>
      <c r="Q29" s="34" t="s">
        <v>5</v>
      </c>
      <c r="R29" s="16">
        <f t="shared" ref="R29:R37" si="4">+(N29*P29)</f>
        <v>0</v>
      </c>
      <c r="T29" s="5"/>
      <c r="U29" s="5"/>
      <c r="V29" s="5"/>
      <c r="W29" s="5"/>
    </row>
    <row r="30" spans="1:23">
      <c r="A30" s="5"/>
      <c r="B30" s="5" t="s">
        <v>19</v>
      </c>
      <c r="C30" s="5"/>
      <c r="D30" s="33"/>
      <c r="E30" s="5" t="s">
        <v>13</v>
      </c>
      <c r="F30" s="16">
        <v>0.15</v>
      </c>
      <c r="G30" s="34" t="s">
        <v>5</v>
      </c>
      <c r="H30" s="16">
        <f t="shared" si="0"/>
        <v>0</v>
      </c>
      <c r="I30" s="32"/>
      <c r="K30" s="5"/>
      <c r="L30" s="5" t="s">
        <v>19</v>
      </c>
      <c r="M30" s="5"/>
      <c r="N30" s="33"/>
      <c r="O30" s="5" t="s">
        <v>13</v>
      </c>
      <c r="P30" s="16">
        <v>0.15</v>
      </c>
      <c r="Q30" s="34" t="s">
        <v>5</v>
      </c>
      <c r="R30" s="16">
        <f t="shared" si="4"/>
        <v>0</v>
      </c>
      <c r="T30" s="5"/>
      <c r="U30" s="5"/>
      <c r="V30" s="5"/>
      <c r="W30" s="5"/>
    </row>
    <row r="31" spans="1:23">
      <c r="A31" s="5"/>
      <c r="B31" s="5" t="s">
        <v>20</v>
      </c>
      <c r="C31" s="5"/>
      <c r="D31" s="33"/>
      <c r="E31" s="5" t="s">
        <v>13</v>
      </c>
      <c r="F31" s="16">
        <v>0.15</v>
      </c>
      <c r="G31" s="34" t="s">
        <v>5</v>
      </c>
      <c r="H31" s="16">
        <f t="shared" si="0"/>
        <v>0</v>
      </c>
      <c r="I31" s="32"/>
      <c r="K31" s="5"/>
      <c r="L31" s="5" t="s">
        <v>20</v>
      </c>
      <c r="M31" s="5"/>
      <c r="N31" s="33"/>
      <c r="O31" s="5" t="s">
        <v>13</v>
      </c>
      <c r="P31" s="16">
        <v>0.15</v>
      </c>
      <c r="Q31" s="34" t="s">
        <v>5</v>
      </c>
      <c r="R31" s="16">
        <f t="shared" si="4"/>
        <v>0</v>
      </c>
      <c r="T31" s="5"/>
      <c r="U31" s="5"/>
      <c r="V31" s="5"/>
      <c r="W31" s="5"/>
    </row>
    <row r="32" spans="1:23">
      <c r="A32" s="5"/>
      <c r="B32" s="5" t="s">
        <v>21</v>
      </c>
      <c r="C32" s="5"/>
      <c r="D32" s="33"/>
      <c r="E32" s="5" t="s">
        <v>13</v>
      </c>
      <c r="F32" s="16">
        <v>0.1</v>
      </c>
      <c r="G32" s="34" t="s">
        <v>5</v>
      </c>
      <c r="H32" s="16">
        <f t="shared" si="0"/>
        <v>0</v>
      </c>
      <c r="I32" s="32"/>
      <c r="K32" s="5"/>
      <c r="L32" s="5" t="s">
        <v>21</v>
      </c>
      <c r="M32" s="5"/>
      <c r="N32" s="33"/>
      <c r="O32" s="5" t="s">
        <v>13</v>
      </c>
      <c r="P32" s="16">
        <v>0.1</v>
      </c>
      <c r="Q32" s="34" t="s">
        <v>5</v>
      </c>
      <c r="R32" s="16">
        <f t="shared" si="4"/>
        <v>0</v>
      </c>
      <c r="T32" s="5"/>
      <c r="U32" s="5"/>
      <c r="V32" s="5"/>
      <c r="W32" s="5"/>
    </row>
    <row r="33" spans="1:23">
      <c r="A33" s="5"/>
      <c r="B33" s="5" t="s">
        <v>22</v>
      </c>
      <c r="C33" s="5"/>
      <c r="D33" s="33"/>
      <c r="E33" s="5" t="s">
        <v>13</v>
      </c>
      <c r="F33" s="16">
        <v>0.1</v>
      </c>
      <c r="G33" s="34" t="s">
        <v>5</v>
      </c>
      <c r="H33" s="16">
        <f t="shared" si="0"/>
        <v>0</v>
      </c>
      <c r="I33" s="32"/>
      <c r="K33" s="5"/>
      <c r="L33" s="5" t="s">
        <v>22</v>
      </c>
      <c r="M33" s="5"/>
      <c r="N33" s="33"/>
      <c r="O33" s="5" t="s">
        <v>13</v>
      </c>
      <c r="P33" s="16">
        <v>0.1</v>
      </c>
      <c r="Q33" s="34" t="s">
        <v>5</v>
      </c>
      <c r="R33" s="16">
        <f t="shared" si="4"/>
        <v>0</v>
      </c>
      <c r="T33" s="5"/>
      <c r="U33" s="5"/>
      <c r="V33" s="5"/>
      <c r="W33" s="5"/>
    </row>
    <row r="34" spans="1:23">
      <c r="A34" s="5"/>
      <c r="B34" s="5" t="s">
        <v>108</v>
      </c>
      <c r="C34" s="5"/>
      <c r="D34" s="33"/>
      <c r="E34" s="5" t="s">
        <v>13</v>
      </c>
      <c r="F34" s="16">
        <v>0.1</v>
      </c>
      <c r="G34" s="34"/>
      <c r="H34" s="16">
        <f t="shared" si="0"/>
        <v>0</v>
      </c>
      <c r="I34" s="32"/>
      <c r="K34" s="5"/>
      <c r="L34" s="5" t="s">
        <v>108</v>
      </c>
      <c r="M34" s="5"/>
      <c r="N34" s="33"/>
      <c r="O34" s="5" t="s">
        <v>13</v>
      </c>
      <c r="P34" s="16">
        <v>0.1</v>
      </c>
      <c r="Q34" s="16" t="s">
        <v>5</v>
      </c>
      <c r="R34" s="16">
        <f t="shared" si="4"/>
        <v>0</v>
      </c>
      <c r="T34" s="5"/>
      <c r="U34" s="5"/>
      <c r="V34" s="5"/>
      <c r="W34" s="5"/>
    </row>
    <row r="35" spans="1:23">
      <c r="A35" s="5"/>
      <c r="B35" s="5" t="s">
        <v>115</v>
      </c>
      <c r="C35" s="5"/>
      <c r="D35" s="33"/>
      <c r="E35" s="5" t="s">
        <v>13</v>
      </c>
      <c r="F35" s="16">
        <v>0.1</v>
      </c>
      <c r="G35" s="34" t="s">
        <v>5</v>
      </c>
      <c r="H35" s="16">
        <f t="shared" ref="H35:H37" si="5">+(D35*F35)</f>
        <v>0</v>
      </c>
      <c r="I35" s="32"/>
      <c r="K35" s="5"/>
      <c r="L35" s="5" t="s">
        <v>115</v>
      </c>
      <c r="M35" s="5"/>
      <c r="N35" s="33"/>
      <c r="O35" s="5" t="s">
        <v>13</v>
      </c>
      <c r="P35" s="16">
        <v>0.1</v>
      </c>
      <c r="Q35" s="34" t="s">
        <v>5</v>
      </c>
      <c r="R35" s="16">
        <f t="shared" si="4"/>
        <v>0</v>
      </c>
      <c r="T35" s="5"/>
      <c r="U35" s="5"/>
      <c r="V35" s="5"/>
      <c r="W35" s="5"/>
    </row>
    <row r="36" spans="1:23">
      <c r="A36" s="5"/>
      <c r="B36" s="5" t="s">
        <v>116</v>
      </c>
      <c r="C36" s="5"/>
      <c r="D36" s="33"/>
      <c r="E36" s="5" t="s">
        <v>13</v>
      </c>
      <c r="F36" s="52">
        <v>0</v>
      </c>
      <c r="G36" s="34"/>
      <c r="H36" s="16">
        <f t="shared" si="5"/>
        <v>0</v>
      </c>
      <c r="I36" s="32"/>
      <c r="K36" s="5"/>
      <c r="L36" s="5" t="s">
        <v>116</v>
      </c>
      <c r="M36" s="5"/>
      <c r="N36" s="33"/>
      <c r="O36" s="5" t="s">
        <v>13</v>
      </c>
      <c r="P36" s="52">
        <v>0</v>
      </c>
      <c r="Q36" s="34"/>
      <c r="R36" s="16">
        <f t="shared" si="4"/>
        <v>0</v>
      </c>
      <c r="T36" s="5"/>
      <c r="U36" s="5"/>
      <c r="V36" s="5"/>
      <c r="W36" s="5"/>
    </row>
    <row r="37" spans="1:23">
      <c r="A37" s="5"/>
      <c r="B37" s="5" t="s">
        <v>113</v>
      </c>
      <c r="C37" s="5"/>
      <c r="D37" s="33"/>
      <c r="E37" s="5" t="s">
        <v>13</v>
      </c>
      <c r="F37" s="52">
        <v>0</v>
      </c>
      <c r="G37" s="34" t="s">
        <v>5</v>
      </c>
      <c r="H37" s="16">
        <f t="shared" si="5"/>
        <v>0</v>
      </c>
      <c r="I37" s="32"/>
      <c r="K37" s="5"/>
      <c r="L37" s="5" t="s">
        <v>113</v>
      </c>
      <c r="M37" s="5"/>
      <c r="N37" s="33"/>
      <c r="O37" s="5" t="s">
        <v>13</v>
      </c>
      <c r="P37" s="52">
        <v>0</v>
      </c>
      <c r="Q37" s="34" t="s">
        <v>5</v>
      </c>
      <c r="R37" s="16">
        <f t="shared" si="4"/>
        <v>0</v>
      </c>
      <c r="T37" s="5"/>
      <c r="U37" s="5"/>
      <c r="V37" s="5"/>
      <c r="W37" s="5"/>
    </row>
    <row r="38" spans="1:23">
      <c r="A38" s="5"/>
      <c r="B38" s="5"/>
      <c r="C38" s="5"/>
      <c r="D38" s="5"/>
      <c r="E38" s="5"/>
      <c r="F38" s="16"/>
      <c r="G38" s="34"/>
      <c r="H38" s="16"/>
      <c r="I38" s="32"/>
      <c r="K38" s="5"/>
      <c r="L38" s="5"/>
      <c r="M38" s="5"/>
      <c r="N38" s="5"/>
      <c r="O38" s="5"/>
      <c r="P38" s="16"/>
      <c r="Q38" s="34"/>
      <c r="R38" s="16"/>
      <c r="T38" s="5"/>
      <c r="U38" s="5"/>
      <c r="V38" s="5"/>
      <c r="W38" s="5"/>
    </row>
    <row r="39" spans="1:23" ht="15.75">
      <c r="A39" s="41" t="s">
        <v>93</v>
      </c>
      <c r="B39" s="5"/>
      <c r="C39" s="5"/>
      <c r="D39" s="5"/>
      <c r="E39" s="5"/>
      <c r="F39" s="16"/>
      <c r="G39" s="34"/>
      <c r="H39" s="16"/>
      <c r="I39" s="32"/>
      <c r="K39" s="41" t="s">
        <v>93</v>
      </c>
      <c r="L39" s="41"/>
      <c r="M39" s="5"/>
      <c r="N39" s="5"/>
      <c r="O39" s="5"/>
      <c r="P39" s="16"/>
      <c r="Q39" s="34"/>
      <c r="R39" s="16"/>
      <c r="T39" s="5"/>
      <c r="U39" s="5"/>
      <c r="V39" s="5"/>
      <c r="W39" s="5"/>
    </row>
    <row r="40" spans="1:23">
      <c r="A40" s="5"/>
      <c r="B40" s="5" t="s">
        <v>23</v>
      </c>
      <c r="C40" s="5"/>
      <c r="D40" s="33"/>
      <c r="E40" s="5" t="s">
        <v>13</v>
      </c>
      <c r="F40" s="16">
        <v>4</v>
      </c>
      <c r="G40" s="34" t="s">
        <v>5</v>
      </c>
      <c r="H40" s="16">
        <f t="shared" si="0"/>
        <v>0</v>
      </c>
      <c r="I40" s="32"/>
      <c r="K40" s="5"/>
      <c r="L40" s="5" t="s">
        <v>23</v>
      </c>
      <c r="M40" s="5"/>
      <c r="N40" s="33"/>
      <c r="O40" s="5" t="s">
        <v>13</v>
      </c>
      <c r="P40" s="16">
        <v>4</v>
      </c>
      <c r="Q40" s="34" t="s">
        <v>5</v>
      </c>
      <c r="R40" s="16">
        <f t="shared" ref="R40:R45" si="6">+(N40*P40)</f>
        <v>0</v>
      </c>
      <c r="T40" s="5"/>
      <c r="U40" s="5"/>
      <c r="V40" s="5"/>
      <c r="W40" s="5"/>
    </row>
    <row r="41" spans="1:23">
      <c r="A41" s="5"/>
      <c r="B41" s="5" t="s">
        <v>103</v>
      </c>
      <c r="C41" s="5"/>
      <c r="D41" s="33"/>
      <c r="E41" s="5" t="s">
        <v>13</v>
      </c>
      <c r="F41" s="16">
        <v>0.5</v>
      </c>
      <c r="G41" s="34" t="s">
        <v>5</v>
      </c>
      <c r="H41" s="16">
        <f t="shared" si="0"/>
        <v>0</v>
      </c>
      <c r="I41" s="32"/>
      <c r="K41" s="5"/>
      <c r="L41" s="5" t="s">
        <v>103</v>
      </c>
      <c r="M41" s="5"/>
      <c r="N41" s="33"/>
      <c r="O41" s="5" t="s">
        <v>13</v>
      </c>
      <c r="P41" s="16">
        <v>0.5</v>
      </c>
      <c r="Q41" s="34" t="s">
        <v>5</v>
      </c>
      <c r="R41" s="16">
        <f t="shared" si="6"/>
        <v>0</v>
      </c>
      <c r="T41" s="5"/>
      <c r="U41" s="5"/>
      <c r="V41" s="5"/>
      <c r="W41" s="5"/>
    </row>
    <row r="42" spans="1:23">
      <c r="A42" s="5"/>
      <c r="B42" s="5" t="s">
        <v>102</v>
      </c>
      <c r="C42" s="5"/>
      <c r="D42" s="33"/>
      <c r="E42" s="5" t="s">
        <v>13</v>
      </c>
      <c r="F42" s="16">
        <v>2</v>
      </c>
      <c r="G42" s="34" t="s">
        <v>5</v>
      </c>
      <c r="H42" s="16">
        <f t="shared" si="0"/>
        <v>0</v>
      </c>
      <c r="I42" s="32"/>
      <c r="K42" s="5"/>
      <c r="L42" s="5" t="s">
        <v>102</v>
      </c>
      <c r="M42" s="5"/>
      <c r="N42" s="33"/>
      <c r="O42" s="5" t="s">
        <v>13</v>
      </c>
      <c r="P42" s="16">
        <v>2</v>
      </c>
      <c r="Q42" s="34" t="s">
        <v>5</v>
      </c>
      <c r="R42" s="16">
        <f t="shared" si="6"/>
        <v>0</v>
      </c>
      <c r="T42" s="5"/>
      <c r="U42" s="5"/>
      <c r="V42" s="5"/>
      <c r="W42" s="5"/>
    </row>
    <row r="43" spans="1:23">
      <c r="A43" s="5"/>
      <c r="B43" s="5" t="s">
        <v>117</v>
      </c>
      <c r="C43" s="5"/>
      <c r="D43" s="33"/>
      <c r="E43" s="5" t="s">
        <v>13</v>
      </c>
      <c r="F43" s="16">
        <v>1</v>
      </c>
      <c r="G43" s="16" t="s">
        <v>5</v>
      </c>
      <c r="H43" s="16">
        <f t="shared" si="0"/>
        <v>0</v>
      </c>
      <c r="I43" s="32"/>
      <c r="K43" s="5"/>
      <c r="L43" s="5" t="s">
        <v>117</v>
      </c>
      <c r="M43" s="5"/>
      <c r="N43" s="33"/>
      <c r="O43" s="5" t="s">
        <v>13</v>
      </c>
      <c r="P43" s="16">
        <v>1</v>
      </c>
      <c r="Q43" s="16" t="s">
        <v>5</v>
      </c>
      <c r="R43" s="16">
        <f t="shared" si="6"/>
        <v>0</v>
      </c>
      <c r="T43" s="5"/>
      <c r="U43" s="5"/>
      <c r="V43" s="5"/>
      <c r="W43" s="5"/>
    </row>
    <row r="44" spans="1:23">
      <c r="A44" s="5"/>
      <c r="B44" s="5"/>
      <c r="C44" s="5"/>
      <c r="D44" s="33"/>
      <c r="E44" s="5" t="s">
        <v>13</v>
      </c>
      <c r="F44" s="33"/>
      <c r="G44" s="34"/>
      <c r="H44" s="16">
        <f t="shared" si="0"/>
        <v>0</v>
      </c>
      <c r="I44" s="32"/>
      <c r="K44" s="5"/>
      <c r="L44" s="5"/>
      <c r="M44" s="5"/>
      <c r="N44" s="33"/>
      <c r="O44" s="5" t="s">
        <v>13</v>
      </c>
      <c r="P44" s="33"/>
      <c r="Q44" s="34"/>
      <c r="R44" s="16">
        <f t="shared" si="6"/>
        <v>0</v>
      </c>
      <c r="T44" s="5"/>
      <c r="U44" s="5"/>
      <c r="V44" s="5"/>
      <c r="W44" s="5"/>
    </row>
    <row r="45" spans="1:23">
      <c r="A45" s="5"/>
      <c r="B45" s="5"/>
      <c r="C45" s="5"/>
      <c r="D45" s="33"/>
      <c r="E45" s="5" t="s">
        <v>13</v>
      </c>
      <c r="F45" s="33"/>
      <c r="G45" s="34"/>
      <c r="H45" s="16">
        <f t="shared" si="0"/>
        <v>0</v>
      </c>
      <c r="I45" s="32"/>
      <c r="K45" s="5"/>
      <c r="L45" s="5"/>
      <c r="M45" s="5"/>
      <c r="N45" s="33"/>
      <c r="O45" s="5" t="s">
        <v>13</v>
      </c>
      <c r="P45" s="33"/>
      <c r="Q45" s="34"/>
      <c r="R45" s="16">
        <f t="shared" si="6"/>
        <v>0</v>
      </c>
      <c r="T45" s="5"/>
      <c r="U45" s="5"/>
      <c r="V45" s="5"/>
      <c r="W45" s="5"/>
    </row>
    <row r="46" spans="1:23">
      <c r="A46" s="5"/>
      <c r="B46" s="5"/>
      <c r="C46" s="5"/>
      <c r="D46" s="5"/>
      <c r="E46" s="5"/>
      <c r="F46" s="16"/>
      <c r="G46" s="34"/>
      <c r="H46" s="16"/>
      <c r="I46" s="32"/>
      <c r="K46" s="5"/>
      <c r="L46" s="5"/>
      <c r="M46" s="5"/>
      <c r="N46" s="5"/>
      <c r="O46" s="5"/>
      <c r="P46" s="16"/>
      <c r="Q46" s="34"/>
      <c r="R46" s="16"/>
      <c r="T46" s="5"/>
      <c r="U46" s="5"/>
      <c r="V46" s="5"/>
      <c r="W46" s="5"/>
    </row>
    <row r="47" spans="1:23" ht="15.75">
      <c r="A47" s="41" t="s">
        <v>24</v>
      </c>
      <c r="B47" s="41" t="s">
        <v>25</v>
      </c>
      <c r="C47" s="5"/>
      <c r="D47" s="5"/>
      <c r="E47" s="5"/>
      <c r="F47" s="16"/>
      <c r="G47" s="34"/>
      <c r="H47" s="16"/>
      <c r="I47" s="32"/>
      <c r="K47" s="41" t="s">
        <v>24</v>
      </c>
      <c r="L47" s="41" t="s">
        <v>25</v>
      </c>
      <c r="M47" s="5"/>
      <c r="N47" s="5"/>
      <c r="O47" s="5"/>
      <c r="P47" s="16"/>
      <c r="Q47" s="34"/>
      <c r="R47" s="16"/>
      <c r="T47" s="5"/>
      <c r="U47" s="5"/>
      <c r="V47" s="5"/>
      <c r="W47" s="5"/>
    </row>
    <row r="48" spans="1:23">
      <c r="A48" s="5"/>
      <c r="B48" s="5" t="s">
        <v>26</v>
      </c>
      <c r="C48" s="5"/>
      <c r="D48" s="33"/>
      <c r="E48" s="5" t="s">
        <v>13</v>
      </c>
      <c r="F48" s="16">
        <v>1</v>
      </c>
      <c r="G48" s="34" t="s">
        <v>5</v>
      </c>
      <c r="H48" s="16">
        <f t="shared" si="0"/>
        <v>0</v>
      </c>
      <c r="I48" s="32"/>
      <c r="K48" s="5"/>
      <c r="L48" s="5" t="s">
        <v>26</v>
      </c>
      <c r="M48" s="5"/>
      <c r="N48" s="33"/>
      <c r="O48" s="5" t="s">
        <v>13</v>
      </c>
      <c r="P48" s="16">
        <v>1</v>
      </c>
      <c r="Q48" s="34" t="s">
        <v>5</v>
      </c>
      <c r="R48" s="16">
        <f t="shared" ref="R48:R50" si="7">+(N48*P48)</f>
        <v>0</v>
      </c>
      <c r="T48" s="5"/>
      <c r="U48" s="5"/>
      <c r="V48" s="5"/>
      <c r="W48" s="5"/>
    </row>
    <row r="49" spans="1:23">
      <c r="A49" s="5"/>
      <c r="B49" s="5" t="s">
        <v>101</v>
      </c>
      <c r="C49" s="5"/>
      <c r="D49" s="33"/>
      <c r="E49" s="5" t="s">
        <v>13</v>
      </c>
      <c r="F49" s="16">
        <v>0.75</v>
      </c>
      <c r="G49" s="34" t="s">
        <v>5</v>
      </c>
      <c r="H49" s="16">
        <f t="shared" si="0"/>
        <v>0</v>
      </c>
      <c r="I49" s="32"/>
      <c r="K49" s="5"/>
      <c r="L49" s="5" t="s">
        <v>101</v>
      </c>
      <c r="M49" s="5"/>
      <c r="N49" s="33"/>
      <c r="O49" s="5" t="s">
        <v>13</v>
      </c>
      <c r="P49" s="16">
        <v>0.75</v>
      </c>
      <c r="Q49" s="34" t="s">
        <v>5</v>
      </c>
      <c r="R49" s="16">
        <f t="shared" si="7"/>
        <v>0</v>
      </c>
      <c r="T49" s="5"/>
      <c r="U49" s="5"/>
      <c r="V49" s="5"/>
      <c r="W49" s="5"/>
    </row>
    <row r="50" spans="1:23">
      <c r="A50" s="5"/>
      <c r="B50" s="5" t="s">
        <v>118</v>
      </c>
      <c r="C50" s="5"/>
      <c r="D50" s="33"/>
      <c r="E50" s="5" t="s">
        <v>13</v>
      </c>
      <c r="F50" s="33"/>
      <c r="G50" s="34"/>
      <c r="H50" s="16">
        <f t="shared" si="0"/>
        <v>0</v>
      </c>
      <c r="I50" s="32"/>
      <c r="K50" s="5"/>
      <c r="L50" s="5" t="s">
        <v>118</v>
      </c>
      <c r="M50" s="5"/>
      <c r="N50" s="33"/>
      <c r="O50" s="5" t="s">
        <v>13</v>
      </c>
      <c r="P50" s="33"/>
      <c r="Q50" s="34"/>
      <c r="R50" s="16">
        <f t="shared" si="7"/>
        <v>0</v>
      </c>
      <c r="T50" s="5"/>
      <c r="U50" s="5"/>
      <c r="V50" s="5"/>
      <c r="W50" s="5"/>
    </row>
    <row r="51" spans="1:23">
      <c r="A51" s="5"/>
      <c r="B51" s="5"/>
      <c r="C51" s="5"/>
      <c r="D51" s="5"/>
      <c r="E51" s="5"/>
      <c r="F51" s="16"/>
      <c r="G51" s="34"/>
      <c r="H51" s="16">
        <f t="shared" si="0"/>
        <v>0</v>
      </c>
      <c r="I51" s="32"/>
      <c r="K51" s="5"/>
      <c r="L51" s="5"/>
      <c r="M51" s="5"/>
      <c r="N51" s="5"/>
      <c r="O51" s="5"/>
      <c r="P51" s="16"/>
      <c r="Q51" s="34"/>
      <c r="R51" s="16"/>
      <c r="T51" s="5"/>
      <c r="U51" s="5"/>
      <c r="V51" s="5"/>
      <c r="W51" s="5"/>
    </row>
    <row r="52" spans="1:23" ht="23.25">
      <c r="A52" s="5"/>
      <c r="B52" s="5"/>
      <c r="C52" s="5"/>
      <c r="D52" s="5"/>
      <c r="E52" s="5"/>
      <c r="F52" s="16"/>
      <c r="G52" s="16"/>
      <c r="H52" s="36">
        <f>SUM(H10:H51)</f>
        <v>0</v>
      </c>
      <c r="I52" s="32"/>
      <c r="K52" s="5"/>
      <c r="L52" s="5"/>
      <c r="M52" s="5"/>
      <c r="N52" s="5"/>
      <c r="O52" s="5"/>
      <c r="P52" s="16"/>
      <c r="Q52" s="16"/>
      <c r="R52" s="36">
        <f>SUM(R10:R51)</f>
        <v>0</v>
      </c>
      <c r="T52" s="5"/>
      <c r="U52" s="5"/>
      <c r="V52" s="5"/>
      <c r="W52" s="5"/>
    </row>
  </sheetData>
  <mergeCells count="3">
    <mergeCell ref="C1:L1"/>
    <mergeCell ref="O3:P3"/>
    <mergeCell ref="O6:P6"/>
  </mergeCells>
  <dataValidations count="2">
    <dataValidation type="list" showInputMessage="1" showErrorMessage="1" sqref="M2">
      <formula1>Z2:Z10</formula1>
    </dataValidation>
    <dataValidation type="list" showInputMessage="1" showErrorMessage="1" promptTitle="TARGET NILAI" sqref="M4">
      <formula1>$AA$2:$AA$4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170" zoomScaleNormal="170" workbookViewId="0">
      <selection activeCell="B8" sqref="A8:XFD8"/>
    </sheetView>
  </sheetViews>
  <sheetFormatPr defaultRowHeight="14.25"/>
  <cols>
    <col min="1" max="1" width="22.875" bestFit="1" customWidth="1"/>
    <col min="3" max="3" width="20" bestFit="1" customWidth="1"/>
    <col min="4" max="4" width="8.25" bestFit="1" customWidth="1"/>
    <col min="5" max="5" width="7" bestFit="1" customWidth="1"/>
    <col min="6" max="6" width="3.5" bestFit="1" customWidth="1"/>
    <col min="7" max="8" width="2.875" bestFit="1" customWidth="1"/>
    <col min="9" max="9" width="8.375" bestFit="1" customWidth="1"/>
    <col min="10" max="10" width="12.125" bestFit="1" customWidth="1"/>
    <col min="11" max="11" width="4.75" bestFit="1" customWidth="1"/>
    <col min="12" max="12" width="5.5" bestFit="1" customWidth="1"/>
    <col min="14" max="14" width="5.5" customWidth="1"/>
  </cols>
  <sheetData>
    <row r="1" spans="1:17">
      <c r="A1" s="7" t="s">
        <v>38</v>
      </c>
      <c r="B1" s="7"/>
      <c r="C1" s="7"/>
      <c r="D1" s="8"/>
      <c r="E1" s="8"/>
      <c r="F1" s="7"/>
      <c r="G1" s="7"/>
      <c r="H1" s="7"/>
      <c r="I1" s="8"/>
      <c r="J1" s="7"/>
      <c r="K1" s="8"/>
      <c r="L1" s="8"/>
      <c r="M1" s="8"/>
      <c r="N1" s="7" t="s">
        <v>39</v>
      </c>
      <c r="O1" s="8"/>
      <c r="P1" s="8"/>
      <c r="Q1" s="8"/>
    </row>
    <row r="2" spans="1:17">
      <c r="A2" s="9" t="s">
        <v>40</v>
      </c>
      <c r="B2" s="9" t="s">
        <v>41</v>
      </c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48</v>
      </c>
      <c r="J2" s="9" t="s">
        <v>49</v>
      </c>
      <c r="K2" s="9" t="s">
        <v>50</v>
      </c>
      <c r="L2" s="9" t="s">
        <v>51</v>
      </c>
      <c r="M2" s="10"/>
      <c r="N2" s="9" t="s">
        <v>52</v>
      </c>
      <c r="O2" s="9" t="s">
        <v>53</v>
      </c>
      <c r="P2" s="9" t="s">
        <v>54</v>
      </c>
      <c r="Q2" s="9" t="s">
        <v>55</v>
      </c>
    </row>
    <row r="3" spans="1:17">
      <c r="A3" s="45" t="s">
        <v>56</v>
      </c>
      <c r="B3" s="11" t="s">
        <v>57</v>
      </c>
      <c r="C3" s="11" t="s">
        <v>58</v>
      </c>
      <c r="D3" s="11">
        <v>100</v>
      </c>
      <c r="E3" s="11">
        <f t="shared" ref="E3:E10" si="0">D4-D3</f>
        <v>50</v>
      </c>
      <c r="F3" s="14">
        <v>3</v>
      </c>
      <c r="G3" s="11">
        <v>0</v>
      </c>
      <c r="H3" s="11">
        <v>5</v>
      </c>
      <c r="I3" s="11">
        <f t="shared" ref="I3:I10" si="1">E3-F3-G3-H3</f>
        <v>42</v>
      </c>
      <c r="J3" s="11">
        <f t="shared" ref="J3:J10" si="2">I3/4</f>
        <v>10.5</v>
      </c>
      <c r="K3" s="11" t="s">
        <v>57</v>
      </c>
      <c r="L3" s="11" t="s">
        <v>59</v>
      </c>
      <c r="M3" s="8"/>
      <c r="N3" s="11">
        <f t="shared" ref="N3:N10" si="3">J3*1.25</f>
        <v>13.125</v>
      </c>
      <c r="O3" s="11">
        <f t="shared" ref="O3:O10" si="4">J3*1</f>
        <v>10.5</v>
      </c>
      <c r="P3" s="11">
        <f t="shared" ref="P3:P10" si="5">J3*0.75</f>
        <v>7.875</v>
      </c>
      <c r="Q3" s="11"/>
    </row>
    <row r="4" spans="1:17">
      <c r="A4" s="46"/>
      <c r="B4" s="11" t="s">
        <v>59</v>
      </c>
      <c r="C4" s="11" t="s">
        <v>60</v>
      </c>
      <c r="D4" s="11">
        <v>150</v>
      </c>
      <c r="E4" s="11">
        <f t="shared" si="0"/>
        <v>50</v>
      </c>
      <c r="F4" s="14">
        <v>3</v>
      </c>
      <c r="G4" s="11">
        <v>4</v>
      </c>
      <c r="H4" s="11">
        <v>5</v>
      </c>
      <c r="I4" s="11">
        <f t="shared" si="1"/>
        <v>38</v>
      </c>
      <c r="J4" s="11">
        <f t="shared" si="2"/>
        <v>9.5</v>
      </c>
      <c r="K4" s="11" t="s">
        <v>59</v>
      </c>
      <c r="L4" s="11" t="s">
        <v>61</v>
      </c>
      <c r="M4" s="8"/>
      <c r="N4" s="11">
        <f t="shared" si="3"/>
        <v>11.875</v>
      </c>
      <c r="O4" s="11">
        <f t="shared" si="4"/>
        <v>9.5</v>
      </c>
      <c r="P4" s="11">
        <f t="shared" si="5"/>
        <v>7.125</v>
      </c>
      <c r="Q4" s="11"/>
    </row>
    <row r="5" spans="1:17">
      <c r="A5" s="45" t="s">
        <v>62</v>
      </c>
      <c r="B5" s="11" t="s">
        <v>61</v>
      </c>
      <c r="C5" s="11" t="s">
        <v>63</v>
      </c>
      <c r="D5" s="11">
        <v>200</v>
      </c>
      <c r="E5" s="11">
        <f t="shared" si="0"/>
        <v>100</v>
      </c>
      <c r="F5" s="14">
        <v>3</v>
      </c>
      <c r="G5" s="11">
        <v>6</v>
      </c>
      <c r="H5" s="11">
        <v>10</v>
      </c>
      <c r="I5" s="11">
        <f t="shared" si="1"/>
        <v>81</v>
      </c>
      <c r="J5" s="11">
        <f t="shared" si="2"/>
        <v>20.25</v>
      </c>
      <c r="K5" s="11" t="s">
        <v>61</v>
      </c>
      <c r="L5" s="11" t="s">
        <v>64</v>
      </c>
      <c r="M5" s="8"/>
      <c r="N5" s="11">
        <f t="shared" si="3"/>
        <v>25.3125</v>
      </c>
      <c r="O5" s="11">
        <f t="shared" si="4"/>
        <v>20.25</v>
      </c>
      <c r="P5" s="11">
        <f t="shared" si="5"/>
        <v>15.1875</v>
      </c>
      <c r="Q5" s="11"/>
    </row>
    <row r="6" spans="1:17">
      <c r="A6" s="46"/>
      <c r="B6" s="11" t="s">
        <v>64</v>
      </c>
      <c r="C6" s="11" t="s">
        <v>65</v>
      </c>
      <c r="D6" s="11">
        <v>300</v>
      </c>
      <c r="E6" s="11">
        <f t="shared" si="0"/>
        <v>100</v>
      </c>
      <c r="F6" s="14">
        <v>4</v>
      </c>
      <c r="G6" s="11">
        <v>8</v>
      </c>
      <c r="H6" s="11">
        <v>10</v>
      </c>
      <c r="I6" s="11">
        <f t="shared" si="1"/>
        <v>78</v>
      </c>
      <c r="J6" s="11">
        <f t="shared" si="2"/>
        <v>19.5</v>
      </c>
      <c r="K6" s="11" t="s">
        <v>64</v>
      </c>
      <c r="L6" s="11" t="s">
        <v>66</v>
      </c>
      <c r="M6" s="8"/>
      <c r="N6" s="11">
        <f t="shared" si="3"/>
        <v>24.375</v>
      </c>
      <c r="O6" s="11">
        <f t="shared" si="4"/>
        <v>19.5</v>
      </c>
      <c r="P6" s="11">
        <f t="shared" si="5"/>
        <v>14.625</v>
      </c>
      <c r="Q6" s="11"/>
    </row>
    <row r="7" spans="1:17">
      <c r="A7" s="45" t="s">
        <v>67</v>
      </c>
      <c r="B7" s="11" t="s">
        <v>66</v>
      </c>
      <c r="C7" s="11" t="s">
        <v>68</v>
      </c>
      <c r="D7" s="11">
        <v>400</v>
      </c>
      <c r="E7" s="11">
        <f t="shared" si="0"/>
        <v>150</v>
      </c>
      <c r="F7" s="14">
        <v>4</v>
      </c>
      <c r="G7" s="11">
        <v>12</v>
      </c>
      <c r="H7" s="11">
        <v>15</v>
      </c>
      <c r="I7" s="11">
        <f t="shared" si="1"/>
        <v>119</v>
      </c>
      <c r="J7" s="11">
        <f t="shared" si="2"/>
        <v>29.75</v>
      </c>
      <c r="K7" s="11" t="s">
        <v>66</v>
      </c>
      <c r="L7" s="11" t="s">
        <v>69</v>
      </c>
      <c r="M7" s="8"/>
      <c r="N7" s="11">
        <f t="shared" si="3"/>
        <v>37.1875</v>
      </c>
      <c r="O7" s="11">
        <f t="shared" si="4"/>
        <v>29.75</v>
      </c>
      <c r="P7" s="11">
        <f t="shared" si="5"/>
        <v>22.3125</v>
      </c>
      <c r="Q7" s="11"/>
    </row>
    <row r="8" spans="1:17">
      <c r="A8" s="47"/>
      <c r="B8" s="11" t="s">
        <v>69</v>
      </c>
      <c r="C8" s="11" t="s">
        <v>70</v>
      </c>
      <c r="D8" s="11">
        <v>550</v>
      </c>
      <c r="E8" s="11">
        <f t="shared" si="0"/>
        <v>150</v>
      </c>
      <c r="F8" s="14">
        <v>4</v>
      </c>
      <c r="G8" s="11">
        <v>12</v>
      </c>
      <c r="H8" s="11">
        <v>15</v>
      </c>
      <c r="I8" s="11">
        <f t="shared" si="1"/>
        <v>119</v>
      </c>
      <c r="J8" s="11">
        <f t="shared" si="2"/>
        <v>29.75</v>
      </c>
      <c r="K8" s="11" t="s">
        <v>69</v>
      </c>
      <c r="L8" s="11" t="s">
        <v>71</v>
      </c>
      <c r="M8" s="8"/>
      <c r="N8" s="11">
        <f t="shared" si="3"/>
        <v>37.1875</v>
      </c>
      <c r="O8" s="11">
        <f t="shared" si="4"/>
        <v>29.75</v>
      </c>
      <c r="P8" s="11">
        <f t="shared" si="5"/>
        <v>22.3125</v>
      </c>
      <c r="Q8" s="11"/>
    </row>
    <row r="9" spans="1:17">
      <c r="A9" s="46"/>
      <c r="B9" s="11" t="s">
        <v>71</v>
      </c>
      <c r="C9" s="11" t="s">
        <v>72</v>
      </c>
      <c r="D9" s="11">
        <v>700</v>
      </c>
      <c r="E9" s="11">
        <f t="shared" si="0"/>
        <v>150</v>
      </c>
      <c r="F9" s="14">
        <v>5</v>
      </c>
      <c r="G9" s="11">
        <v>14</v>
      </c>
      <c r="H9" s="11">
        <v>15</v>
      </c>
      <c r="I9" s="11">
        <f t="shared" si="1"/>
        <v>116</v>
      </c>
      <c r="J9" s="11">
        <f t="shared" si="2"/>
        <v>29</v>
      </c>
      <c r="K9" s="11" t="s">
        <v>71</v>
      </c>
      <c r="L9" s="11" t="s">
        <v>73</v>
      </c>
      <c r="M9" s="8"/>
      <c r="N9" s="11">
        <f t="shared" si="3"/>
        <v>36.25</v>
      </c>
      <c r="O9" s="11">
        <f t="shared" si="4"/>
        <v>29</v>
      </c>
      <c r="P9" s="11">
        <f t="shared" si="5"/>
        <v>21.75</v>
      </c>
      <c r="Q9" s="11"/>
    </row>
    <row r="10" spans="1:17">
      <c r="A10" s="45" t="s">
        <v>74</v>
      </c>
      <c r="B10" s="11" t="s">
        <v>73</v>
      </c>
      <c r="C10" s="11" t="s">
        <v>75</v>
      </c>
      <c r="D10" s="11">
        <v>850</v>
      </c>
      <c r="E10" s="11">
        <f t="shared" si="0"/>
        <v>200</v>
      </c>
      <c r="F10" s="14">
        <v>5</v>
      </c>
      <c r="G10" s="11">
        <v>20</v>
      </c>
      <c r="H10" s="11">
        <v>20</v>
      </c>
      <c r="I10" s="11">
        <f t="shared" si="1"/>
        <v>155</v>
      </c>
      <c r="J10" s="11">
        <f t="shared" si="2"/>
        <v>38.75</v>
      </c>
      <c r="K10" s="11" t="s">
        <v>73</v>
      </c>
      <c r="L10" s="11" t="s">
        <v>76</v>
      </c>
      <c r="M10" s="8"/>
      <c r="N10" s="11">
        <f t="shared" si="3"/>
        <v>48.4375</v>
      </c>
      <c r="O10" s="11">
        <f t="shared" si="4"/>
        <v>38.75</v>
      </c>
      <c r="P10" s="11">
        <f t="shared" si="5"/>
        <v>29.0625</v>
      </c>
      <c r="Q10" s="11"/>
    </row>
    <row r="11" spans="1:17">
      <c r="A11" s="46"/>
      <c r="B11" s="11" t="s">
        <v>76</v>
      </c>
      <c r="C11" s="11" t="s">
        <v>77</v>
      </c>
      <c r="D11" s="11">
        <v>1050</v>
      </c>
      <c r="E11" s="12"/>
      <c r="F11" s="12"/>
      <c r="G11" s="12"/>
      <c r="H11" s="12"/>
      <c r="I11" s="12"/>
      <c r="J11" s="12"/>
      <c r="K11" s="11" t="s">
        <v>76</v>
      </c>
      <c r="L11" s="11"/>
      <c r="M11" s="8"/>
      <c r="N11" s="8"/>
      <c r="O11" s="8"/>
      <c r="P11" s="8"/>
      <c r="Q11" s="8"/>
    </row>
    <row r="12" spans="1:17">
      <c r="A12" s="7"/>
      <c r="B12" s="7"/>
      <c r="C12" s="7"/>
      <c r="D12" s="8"/>
      <c r="E12" s="8"/>
      <c r="F12" s="7"/>
      <c r="G12" s="7"/>
      <c r="H12" s="7"/>
      <c r="I12" s="8"/>
      <c r="J12" s="7"/>
      <c r="K12" s="8"/>
      <c r="L12" s="8"/>
      <c r="M12" s="8"/>
      <c r="N12" s="8"/>
      <c r="O12" s="8"/>
      <c r="P12" s="8"/>
      <c r="Q12" s="8"/>
    </row>
    <row r="13" spans="1:17">
      <c r="A13" s="7"/>
      <c r="B13" s="7"/>
      <c r="C13" s="7"/>
      <c r="D13" s="8"/>
      <c r="E13" s="8"/>
      <c r="F13" s="7"/>
      <c r="G13" s="7"/>
      <c r="H13" s="7"/>
      <c r="I13" s="8"/>
      <c r="J13" s="7"/>
      <c r="K13" s="8"/>
      <c r="L13" s="8"/>
      <c r="M13" s="8"/>
      <c r="N13" s="8"/>
      <c r="O13" s="8"/>
      <c r="P13" s="8"/>
      <c r="Q13" s="8"/>
    </row>
    <row r="14" spans="1:17">
      <c r="A14" s="7" t="s">
        <v>78</v>
      </c>
      <c r="B14" s="7" t="str">
        <f>'[1]penghitungan AK'!F11</f>
        <v>:</v>
      </c>
      <c r="C14" s="7" t="s">
        <v>79</v>
      </c>
      <c r="D14" s="7" t="str">
        <f>'[1]penghitungan AK'!I5</f>
        <v>AK</v>
      </c>
      <c r="E14" s="8"/>
      <c r="F14" s="7"/>
      <c r="G14" s="7"/>
      <c r="H14" s="7"/>
      <c r="I14" s="8"/>
      <c r="J14" s="7"/>
      <c r="K14" s="8"/>
      <c r="L14" s="8"/>
      <c r="M14" s="8"/>
      <c r="N14" s="8"/>
      <c r="O14" s="8"/>
      <c r="P14" s="8"/>
      <c r="Q14" s="8"/>
    </row>
    <row r="15" spans="1:17">
      <c r="A15" s="7" t="s">
        <v>80</v>
      </c>
      <c r="B15" s="7" t="e">
        <f>'[1]penghitungan AK'!F11+'[1]penghitungan AK'!F26</f>
        <v>#VALUE!</v>
      </c>
      <c r="C15" s="7" t="s">
        <v>81</v>
      </c>
      <c r="D15" s="7" t="str">
        <f>'[1]penghitungan AK'!F12</f>
        <v>:</v>
      </c>
      <c r="E15" s="8"/>
      <c r="F15" s="7"/>
      <c r="G15" s="7"/>
      <c r="H15" s="7"/>
      <c r="I15" s="8"/>
      <c r="J15" s="7"/>
      <c r="K15" s="8"/>
      <c r="L15" s="8"/>
      <c r="M15" s="8"/>
      <c r="N15" s="8"/>
      <c r="O15" s="8"/>
      <c r="P15" s="8"/>
      <c r="Q15" s="8"/>
    </row>
    <row r="16" spans="1:17">
      <c r="A16" s="7" t="s">
        <v>82</v>
      </c>
      <c r="B16" s="7">
        <f>SUM('[1]penghitungan AK'!F29:F32)</f>
        <v>0</v>
      </c>
      <c r="C16" s="7" t="s">
        <v>83</v>
      </c>
      <c r="D16" s="7" t="e">
        <f>0.9*(D15-D14)</f>
        <v>#VALUE!</v>
      </c>
      <c r="E16" s="8"/>
      <c r="F16" s="7"/>
      <c r="G16" s="7"/>
      <c r="H16" s="7"/>
      <c r="I16" s="7" t="e">
        <f t="shared" ref="I16:I18" si="6">IF(B16&gt;=D16,1,0)</f>
        <v>#VALUE!</v>
      </c>
      <c r="J16" s="7" t="e">
        <f t="shared" ref="J16:J18" si="7">IF(B16&gt;=D16,"TERPENUHI","BELUM TERPENUHI")</f>
        <v>#VALUE!</v>
      </c>
      <c r="K16" s="8"/>
      <c r="L16" s="8"/>
      <c r="M16" s="8"/>
      <c r="N16" s="8"/>
      <c r="O16" s="8"/>
      <c r="P16" s="8"/>
      <c r="Q16" s="8"/>
    </row>
    <row r="17" spans="1:17">
      <c r="A17" s="7" t="s">
        <v>84</v>
      </c>
      <c r="B17" s="7">
        <f>'[1]penghitungan AK'!K47+'[1]penghitungan AK'!K48+'[1]penghitungan AK'!K72+'[1]penghitungan AK'!K73+'[1]penghitungan AK'!K97+'[1]penghitungan AK'!K98+'[1]penghitungan AK'!K122+'[1]penghitungan AK'!K123</f>
        <v>0</v>
      </c>
      <c r="C17" s="7" t="s">
        <v>85</v>
      </c>
      <c r="D17" s="7" t="e">
        <f>VLOOKUP(D14,D3:J10,3)</f>
        <v>#N/A</v>
      </c>
      <c r="E17" s="8"/>
      <c r="F17" s="7"/>
      <c r="G17" s="7"/>
      <c r="H17" s="7"/>
      <c r="I17" s="7" t="e">
        <f t="shared" si="6"/>
        <v>#N/A</v>
      </c>
      <c r="J17" s="7" t="e">
        <f t="shared" si="7"/>
        <v>#N/A</v>
      </c>
      <c r="K17" s="8"/>
      <c r="L17" s="8"/>
      <c r="M17" s="8"/>
      <c r="N17" s="8"/>
      <c r="O17" s="8"/>
      <c r="P17" s="8"/>
      <c r="Q17" s="8"/>
    </row>
    <row r="18" spans="1:17">
      <c r="A18" s="7" t="s">
        <v>86</v>
      </c>
      <c r="B18" s="7">
        <f>'[1]penghitungan AK'!K50+'[1]penghitungan AK'!K51+'[1]penghitungan AK'!K52+'[1]penghitungan AK'!K75+'[1]penghitungan AK'!K76+'[1]penghitungan AK'!K77+'[1]penghitungan AK'!K100+'[1]penghitungan AK'!K101+'[1]penghitungan AK'!K102+'[1]penghitungan AK'!K125+'[1]penghitungan AK'!K126+'[1]penghitungan AK'!K127</f>
        <v>0</v>
      </c>
      <c r="C18" s="7" t="s">
        <v>87</v>
      </c>
      <c r="D18" s="7" t="e">
        <f>VLOOKUP(D14,D3:J10,4)</f>
        <v>#N/A</v>
      </c>
      <c r="E18" s="8"/>
      <c r="F18" s="7"/>
      <c r="G18" s="7"/>
      <c r="H18" s="7"/>
      <c r="I18" s="7" t="e">
        <f t="shared" si="6"/>
        <v>#N/A</v>
      </c>
      <c r="J18" s="7" t="e">
        <f t="shared" si="7"/>
        <v>#N/A</v>
      </c>
      <c r="K18" s="8"/>
      <c r="L18" s="8"/>
      <c r="M18" s="8"/>
      <c r="N18" s="8"/>
      <c r="O18" s="8"/>
      <c r="P18" s="8"/>
      <c r="Q18" s="8"/>
    </row>
    <row r="19" spans="1:17">
      <c r="A19" s="7"/>
      <c r="B19" s="7"/>
      <c r="C19" s="7"/>
      <c r="D19" s="8"/>
      <c r="E19" s="8"/>
      <c r="F19" s="7"/>
      <c r="G19" s="7"/>
      <c r="H19" s="7"/>
      <c r="I19" s="8"/>
      <c r="J19" s="7"/>
      <c r="K19" s="8"/>
      <c r="L19" s="8"/>
      <c r="M19" s="8"/>
      <c r="N19" s="8"/>
      <c r="O19" s="8"/>
      <c r="P19" s="8"/>
      <c r="Q19" s="8"/>
    </row>
    <row r="20" spans="1:17">
      <c r="A20" s="7" t="s">
        <v>88</v>
      </c>
      <c r="B20" s="7" t="e">
        <f>VLOOKUP(D14,D3:L11,8)</f>
        <v>#N/A</v>
      </c>
      <c r="C20" s="7"/>
      <c r="D20" s="8"/>
      <c r="E20" s="8"/>
      <c r="F20" s="7"/>
      <c r="G20" s="7"/>
      <c r="H20" s="7"/>
      <c r="I20" s="8"/>
      <c r="J20" s="7"/>
      <c r="K20" s="8"/>
      <c r="L20" s="8"/>
      <c r="M20" s="8"/>
      <c r="N20" s="8"/>
      <c r="O20" s="8"/>
      <c r="P20" s="8"/>
      <c r="Q20" s="8"/>
    </row>
    <row r="21" spans="1:17">
      <c r="A21" s="7" t="s">
        <v>89</v>
      </c>
      <c r="B21" s="7" t="e">
        <f>VLOOKUP(D14,D3:L11,9)</f>
        <v>#N/A</v>
      </c>
      <c r="C21" s="7"/>
      <c r="D21" s="8"/>
      <c r="E21" s="8"/>
      <c r="F21" s="7"/>
      <c r="G21" s="7"/>
      <c r="H21" s="7"/>
      <c r="I21" s="8"/>
      <c r="J21" s="7"/>
      <c r="K21" s="8"/>
      <c r="L21" s="8"/>
      <c r="M21" s="8"/>
      <c r="N21" s="8"/>
      <c r="O21" s="8"/>
      <c r="P21" s="8"/>
      <c r="Q21" s="8"/>
    </row>
    <row r="22" spans="1:17">
      <c r="A22" s="7"/>
      <c r="B22" s="7"/>
      <c r="C22" s="7"/>
      <c r="D22" s="8"/>
      <c r="E22" s="8"/>
      <c r="F22" s="7"/>
      <c r="G22" s="7"/>
      <c r="H22" s="7"/>
      <c r="I22" s="8"/>
      <c r="J22" s="7"/>
      <c r="K22" s="8"/>
      <c r="L22" s="8"/>
      <c r="M22" s="8"/>
      <c r="N22" s="8"/>
      <c r="O22" s="8"/>
      <c r="P22" s="8"/>
      <c r="Q22" s="8"/>
    </row>
    <row r="23" spans="1:17">
      <c r="A23" s="7" t="s">
        <v>90</v>
      </c>
      <c r="B23" s="7" t="e">
        <f>IF((I16=1)*AND(I17=1)*AND(I18=1),"DAPAT NAIK PANGKAT","BELUM DAPAT NAIK PANGKAT")</f>
        <v>#VALUE!</v>
      </c>
      <c r="C23" s="7"/>
      <c r="D23" s="8"/>
      <c r="E23" s="8"/>
      <c r="F23" s="7"/>
      <c r="G23" s="7"/>
      <c r="H23" s="7"/>
      <c r="I23" s="8"/>
      <c r="J23" s="7"/>
      <c r="K23" s="8"/>
      <c r="L23" s="8"/>
      <c r="M23" s="8"/>
      <c r="N23" s="8"/>
      <c r="O23" s="8"/>
      <c r="P23" s="8"/>
      <c r="Q23" s="8"/>
    </row>
  </sheetData>
  <mergeCells count="4">
    <mergeCell ref="A3:A4"/>
    <mergeCell ref="A5:A6"/>
    <mergeCell ref="A7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reffgol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Kurikulum</dc:creator>
  <cp:lastModifiedBy>User</cp:lastModifiedBy>
  <dcterms:created xsi:type="dcterms:W3CDTF">2016-03-26T00:49:54Z</dcterms:created>
  <dcterms:modified xsi:type="dcterms:W3CDTF">2017-03-30T01:58:53Z</dcterms:modified>
</cp:coreProperties>
</file>